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visible"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hidden" name="Bank_Insti" sheetId="22" r:id="rId25"/>
    <sheet state="visible" name="Insurance" sheetId="23" r:id="rId26"/>
    <sheet state="visible" name="Pension" sheetId="24" r:id="rId27"/>
    <sheet state="visible" name="Other_Insti" sheetId="25" r:id="rId28"/>
    <sheet state="visible" name="CG&amp;SG&amp;PI" sheetId="26" r:id="rId29"/>
    <sheet state="visible"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AR">Banks!$AA$7</definedName>
    <definedName name="pre">GeneralInfo!$S$1:$S$3</definedName>
    <definedName name="half">GeneralInfo!$S$4:$S$5</definedName>
    <definedName name="yy">GeneralInfo!$S$1:$S$5</definedName>
  </definedNames>
  <calcPr/>
</workbook>
</file>

<file path=xl/sharedStrings.xml><?xml version="1.0" encoding="utf-8"?>
<sst xmlns="http://schemas.openxmlformats.org/spreadsheetml/2006/main" count="3006" uniqueCount="728">
  <si>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</si>
  <si>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</si>
  <si>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</si>
  <si>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</si>
  <si>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</si>
  <si>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</si>
  <si>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</si>
  <si>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</si>
  <si>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</si>
  <si>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</si>
  <si>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</si>
  <si>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</si>
  <si>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</si>
  <si>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</si>
  <si>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</si>
  <si>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</si>
  <si>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</si>
  <si>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</si>
  <si>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</si>
  <si>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</si>
  <si>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</si>
  <si>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</si>
  <si>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</si>
  <si>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</si>
  <si>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</si>
  <si>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</si>
  <si>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</si>
  <si>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</si>
  <si>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</si>
  <si>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</si>
  <si>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</si>
  <si>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</si>
  <si>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</si>
  <si>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</si>
  <si>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</si>
  <si>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</si>
  <si>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</si>
  <si>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</si>
  <si>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</si>
  <si>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</si>
  <si>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</si>
  <si>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</si>
  <si>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</si>
  <si>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</si>
  <si>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</si>
  <si>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</si>
  <si>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</si>
  <si>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</si>
  <si>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</si>
  <si>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</si>
  <si>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</si>
  <si>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</si>
  <si>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</si>
  <si>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</si>
  <si>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</si>
  <si>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</si>
  <si>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</si>
  <si>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</si>
  <si>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</si>
  <si>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</si>
  <si>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</si>
  <si>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</si>
  <si>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</si>
  <si>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</si>
  <si>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</si>
  <si>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</si>
  <si>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</si>
  <si>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</si>
  <si>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</si>
  <si>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</si>
  <si>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</si>
  <si>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</si>
  <si>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</si>
  <si>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</si>
  <si>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</si>
  <si>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</si>
  <si>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</si>
  <si>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</si>
  <si>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</si>
  <si>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</si>
  <si>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30-09-2021</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</si>
  <si>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</si>
  <si>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</si>
  <si>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</si>
  <si>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</si>
  <si>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</si>
  <si>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</si>
  <si>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</si>
  <si>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</si>
  <si>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</si>
  <si>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</si>
  <si>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</si>
  <si>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</si>
  <si>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</si>
  <si>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</si>
  <si>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</si>
  <si>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</si>
  <si>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</si>
  <si>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</si>
  <si>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</si>
  <si>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</si>
  <si>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</si>
  <si>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</si>
  <si>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</si>
  <si>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</si>
  <si>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</si>
  <si>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</si>
  <si>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</si>
  <si>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</si>
  <si>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</si>
  <si>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</si>
  <si>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</si>
  <si>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</si>
  <si>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</si>
  <si>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</si>
  <si>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</si>
  <si>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</si>
  <si>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</si>
  <si>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</si>
  <si>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</si>
  <si>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</si>
  <si>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</si>
  <si>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</si>
  <si>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</si>
  <si>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</si>
  <si>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</si>
  <si>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</si>
  <si>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</si>
  <si>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</si>
  <si>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</si>
  <si>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</si>
  <si>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</si>
  <si>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</si>
  <si>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</si>
  <si>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</si>
  <si>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</si>
  <si>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</si>
  <si>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</si>
  <si>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</si>
  <si>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</si>
  <si>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</si>
  <si>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</si>
  <si>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</si>
  <si>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</si>
  <si>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</si>
  <si>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</si>
  <si>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</si>
  <si>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</si>
  <si>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</si>
  <si>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</si>
  <si>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</si>
  <si>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</si>
  <si>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</si>
  <si>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</si>
  <si>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</si>
  <si>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</si>
  <si>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</si>
  <si>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</si>
  <si>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</si>
  <si>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</si>
  <si>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</si>
  <si>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</si>
  <si>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</si>
  <si>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</si>
  <si>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</si>
  <si>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</si>
  <si>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</si>
  <si>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</si>
  <si>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</si>
  <si>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</si>
  <si>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</si>
  <si>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</si>
  <si>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</si>
  <si>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</si>
  <si>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</si>
  <si>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</si>
  <si>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</si>
  <si>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</si>
  <si>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</si>
  <si>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</si>
  <si>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</si>
  <si>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</si>
  <si>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</si>
  <si>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</si>
  <si>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</si>
  <si>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</si>
  <si>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</si>
  <si>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</si>
  <si>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</si>
  <si>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</si>
  <si>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</si>
  <si>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</si>
  <si>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</si>
  <si>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</si>
  <si>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</si>
  <si>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</si>
  <si>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</si>
  <si>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</si>
  <si>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</si>
  <si>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</si>
  <si>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</si>
  <si>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</si>
  <si>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</si>
  <si>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</si>
  <si>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</si>
  <si>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</si>
  <si>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</si>
  <si>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</si>
  <si>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</si>
  <si>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</si>
  <si>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</si>
  <si>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</si>
  <si>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</si>
  <si>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</si>
  <si>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</si>
  <si>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</si>
  <si>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</si>
  <si>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</si>
  <si>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</si>
  <si>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</si>
  <si>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</si>
  <si>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</si>
  <si>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</si>
  <si>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</si>
  <si>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</si>
  <si>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</si>
  <si>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</si>
  <si>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</si>
  <si>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</si>
  <si>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</si>
  <si>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</si>
  <si>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</si>
  <si>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</si>
  <si>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</si>
  <si>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</si>
  <si>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</si>
  <si>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</si>
  <si>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</si>
  <si>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</si>
  <si>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</si>
  <si>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</si>
  <si>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</si>
  <si>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</si>
  <si>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</si>
  <si>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</si>
  <si>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</si>
  <si>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</si>
  <si>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</si>
  <si>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</si>
  <si>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</si>
  <si>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</si>
  <si>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</si>
  <si>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</si>
  <si>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</si>
  <si>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</si>
  <si>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</si>
  <si>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</si>
  <si>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</si>
  <si>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</si>
  <si>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</si>
  <si>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</si>
  <si>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</si>
  <si>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</si>
  <si>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</si>
  <si>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</si>
  <si>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</si>
  <si>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</si>
  <si>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</si>
  <si>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</si>
  <si>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</si>
  <si>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</si>
  <si>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</si>
  <si>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</si>
  <si>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</si>
  <si>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</si>
  <si>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</si>
  <si>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</si>
  <si>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</si>
  <si>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</si>
  <si>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</si>
  <si>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</si>
  <si>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</si>
  <si>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</si>
  <si>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</si>
  <si>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</si>
  <si>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</si>
  <si>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</si>
  <si>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</si>
  <si>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</si>
  <si>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</si>
  <si>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</si>
  <si>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</si>
  <si>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</si>
  <si>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</si>
  <si>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</si>
  <si>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</si>
  <si>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</si>
  <si>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</si>
  <si>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</si>
  <si>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</si>
  <si>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</si>
  <si>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</si>
  <si>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</si>
  <si>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</si>
  <si>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</si>
  <si>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</si>
  <si>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</si>
  <si>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</si>
  <si>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</si>
  <si>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</si>
  <si>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</si>
  <si>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</si>
  <si>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</si>
  <si>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</si>
  <si>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</si>
  <si>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</si>
  <si>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</si>
  <si>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</si>
  <si>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</si>
  <si>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</si>
  <si>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</si>
  <si>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</si>
  <si>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</si>
  <si>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</si>
  <si>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</si>
  <si>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</si>
  <si>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</si>
  <si>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</si>
  <si>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</si>
  <si>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</si>
  <si>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</si>
  <si>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</si>
  <si>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</si>
  <si>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</si>
  <si>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</si>
  <si>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</si>
  <si>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</si>
  <si>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</si>
  <si>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</si>
  <si>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</si>
  <si>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</si>
  <si>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</si>
  <si>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</si>
  <si>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</si>
  <si>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</si>
  <si>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</si>
  <si>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</si>
  <si>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</si>
  <si>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</si>
  <si>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</si>
  <si>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</si>
  <si>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</si>
  <si>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</si>
  <si>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</si>
  <si>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</si>
  <si>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</si>
  <si>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</si>
  <si>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</si>
  <si>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</si>
  <si>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</si>
  <si>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</si>
  <si>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</si>
  <si>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</si>
  <si>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</si>
  <si>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</si>
  <si>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</si>
  <si>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</si>
  <si>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</si>
  <si>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</si>
  <si>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</si>
  <si>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</si>
  <si>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</si>
  <si>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</si>
  <si>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</si>
  <si>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</si>
  <si>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</si>
  <si>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</si>
  <si>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</si>
  <si>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</si>
  <si>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</si>
  <si>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</si>
  <si>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</si>
  <si>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</si>
  <si>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</si>
  <si>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</si>
  <si>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</si>
  <si>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</si>
  <si>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</si>
  <si>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</si>
  <si>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</si>
  <si>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</si>
  <si>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</si>
  <si>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</si>
  <si>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</si>
  <si>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</si>
  <si>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</si>
  <si>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</si>
  <si>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</si>
  <si>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</si>
  <si>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</si>
  <si>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</si>
  <si>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</si>
  <si>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</si>
  <si>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</si>
  <si>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</si>
  <si>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</si>
  <si>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</si>
  <si>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</si>
  <si>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</si>
  <si>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</si>
  <si>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</si>
  <si>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</si>
  <si>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</si>
  <si>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</si>
  <si>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</si>
  <si>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</si>
  <si>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</si>
  <si>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</si>
  <si>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</si>
  <si>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</si>
  <si>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</si>
  <si>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</si>
  <si>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</si>
  <si>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</si>
  <si>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</si>
  <si>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</si>
  <si>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</si>
  <si>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</si>
  <si>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</si>
  <si>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</si>
  <si>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</si>
  <si>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</si>
  <si>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</si>
  <si>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</si>
  <si>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</si>
  <si>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</si>
  <si>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</si>
  <si>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</si>
  <si>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</si>
  <si>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</si>
  <si>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</si>
  <si>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</si>
  <si>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</si>
  <si>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</si>
  <si>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</si>
  <si>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</si>
  <si>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</si>
  <si>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</si>
  <si>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</si>
  <si>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</si>
  <si>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</si>
  <si>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</si>
  <si>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</si>
  <si>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</si>
  <si>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</si>
  <si>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</si>
  <si>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</si>
  <si>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</si>
  <si>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</si>
  <si>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</si>
  <si>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</si>
  <si>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</si>
  <si>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</si>
  <si>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</si>
  <si>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</si>
  <si>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</si>
  <si>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</si>
  <si>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</si>
  <si>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</si>
  <si>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</si>
  <si>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</si>
  <si>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</si>
  <si>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</si>
  <si>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</si>
  <si>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</si>
  <si>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</si>
  <si>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</si>
  <si>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</si>
  <si>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</si>
  <si>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</si>
  <si>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</si>
  <si>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</si>
  <si>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</si>
  <si>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</si>
  <si>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</si>
  <si>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</si>
  <si>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</si>
  <si>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</si>
  <si>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</si>
  <si>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</si>
  <si>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</si>
  <si>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</si>
  <si>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</si>
  <si>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</si>
  <si>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</si>
  <si>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</si>
  <si>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</si>
  <si>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</si>
  <si>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</si>
  <si>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</si>
  <si>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</si>
  <si>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</si>
  <si>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</si>
  <si>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</si>
  <si>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</si>
  <si>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</si>
  <si>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</si>
  <si>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</si>
  <si>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</si>
  <si>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</si>
  <si>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</si>
  <si>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</si>
  <si>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</si>
  <si>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</si>
  <si>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</si>
  <si>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</si>
  <si>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</si>
  <si>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</si>
  <si>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</si>
  <si>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</si>
  <si>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</si>
  <si>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</si>
  <si>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</si>
  <si>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</si>
  <si>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</si>
  <si>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</si>
  <si>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</si>
  <si>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</si>
  <si>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</si>
  <si>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</si>
  <si>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</si>
  <si>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</si>
  <si>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</si>
  <si>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</si>
  <si>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</si>
  <si>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</si>
  <si>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</si>
  <si>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</si>
  <si>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</si>
  <si>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</si>
  <si>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</si>
  <si>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</si>
  <si>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</si>
  <si>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</si>
  <si>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</si>
  <si>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</si>
  <si>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</si>
  <si>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</si>
  <si>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</si>
  <si>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</si>
  <si>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</si>
  <si>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</si>
  <si>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</si>
  <si>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</si>
  <si>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</si>
  <si>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</si>
  <si>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</si>
  <si>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</si>
  <si>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</si>
  <si>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</si>
  <si>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</si>
  <si>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</si>
  <si>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</si>
  <si>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</si>
  <si>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</si>
  <si>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</si>
  <si>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</si>
  <si>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</si>
  <si>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</si>
  <si>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</si>
  <si>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</si>
  <si>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</si>
  <si>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</si>
  <si>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</si>
  <si>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</si>
  <si>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</si>
  <si>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</si>
  <si>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</si>
  <si>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</si>
  <si>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</si>
  <si>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</si>
  <si>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</si>
  <si>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</si>
  <si>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</si>
  <si>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</si>
  <si>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</si>
  <si>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</si>
  <si>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</si>
  <si>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</si>
  <si>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</si>
  <si>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</si>
  <si>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</si>
  <si>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</si>
  <si>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</si>
  <si>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</si>
  <si>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</si>
  <si>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</si>
  <si>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</si>
  <si>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</si>
  <si>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</si>
  <si>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</si>
  <si>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</si>
  <si>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</si>
  <si>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</si>
  <si>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</si>
  <si>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</si>
  <si>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</si>
  <si>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</si>
  <si>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</si>
  <si>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</si>
  <si>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</si>
  <si>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</si>
  <si>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</si>
  <si>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</si>
  <si>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</si>
  <si>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</si>
  <si>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</si>
  <si>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</si>
  <si>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</si>
  <si>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</si>
  <si>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</si>
  <si>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</si>
  <si>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</si>
  <si>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</si>
  <si>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</si>
  <si>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</si>
  <si>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</si>
  <si>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</si>
  <si>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</si>
  <si>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</si>
  <si>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</si>
  <si>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</si>
  <si>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</si>
  <si>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</si>
  <si>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</si>
  <si>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</si>
  <si>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</si>
  <si>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</si>
  <si>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</si>
  <si>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</si>
  <si>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</si>
  <si>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</si>
  <si>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</si>
  <si>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</si>
  <si>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</si>
  <si>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</si>
  <si>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</si>
  <si>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</si>
  <si>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</si>
  <si>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</si>
  <si>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</si>
  <si>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</si>
  <si>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</si>
  <si>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</si>
  <si>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</si>
  <si>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</si>
  <si>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</si>
  <si>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</si>
  <si>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</si>
  <si>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</si>
  <si>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</si>
  <si>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</si>
  <si>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</si>
  <si>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</si>
  <si>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</si>
  <si>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</si>
  <si>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</si>
  <si>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</si>
  <si>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</si>
  <si>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</si>
  <si>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</si>
  <si>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</si>
  <si>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</si>
  <si>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</si>
  <si>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</si>
  <si>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</si>
  <si>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</si>
  <si>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</si>
  <si>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</si>
  <si>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</si>
  <si>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</si>
  <si>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</si>
  <si>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</si>
  <si>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</si>
  <si>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</si>
  <si>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</si>
  <si>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NIMESH NAVINCHANDRA SHAH</t>
  </si>
  <si>
    <t>AAMPS4537L</t>
  </si>
  <si>
    <t>NIKITA NIMESH SHAH</t>
  </si>
  <si>
    <t>AAMPS4532R</t>
  </si>
  <si>
    <t>SONAL K. KORADIA</t>
  </si>
  <si>
    <t>AGPPK2853G</t>
  </si>
  <si>
    <t>BHAVESH 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</si>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</sst>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5">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21:F26">
      <formula1>$U$1:$U$2</formula1>
    </dataValidation>
    <dataValidation type="list" allowBlank="1" showErrorMessage="1" sqref="F13">
      <formula1>IF(F11="Yes",yy,pre)</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56</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2</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5646</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4265046</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5648</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8646443</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1930953.0</v>
      </c>
      <c r="J14" s="135" t="str">
        <f>+IF(COUNT(IndHUF!I17),IndHUF!I17,"")</f>
        <v/>
      </c>
      <c r="K14" s="136" t="str">
        <f>+IF(COUNT(IndHUF!J17),IndHUF!J17,"")</f>
        <v/>
      </c>
      <c r="L14" s="136">
        <v>1930953.0</v>
      </c>
      <c r="M14" s="137">
        <f>+IFERROR(IF(COUNT(L14),ROUND(L14/'Shareholding Pattern'!$L$57*100,2),""),0)</f>
        <v>19.31</v>
      </c>
      <c r="N14" s="138">
        <v>1930953.0</v>
      </c>
      <c r="O14" s="138" t="str">
        <f>+IF(COUNT(+IndHUF!N17),SUM(+IndHUF!N17),"")</f>
        <v/>
      </c>
      <c r="P14" s="135">
        <v>1930953.0</v>
      </c>
      <c r="Q14" s="137">
        <v>19.31</v>
      </c>
      <c r="R14" s="135" t="str">
        <f>+IF(COUNT(IndHUF!Q17),IndHUF!Q17,"")</f>
        <v/>
      </c>
      <c r="S14" s="135" t="str">
        <f>+IF(COUNT(IndHUF!R17),IndHUF!R17,"")</f>
        <v/>
      </c>
      <c r="T14" s="135" t="str">
        <f>+IF(COUNT(IndHUF!S17),IndHUF!S17,"")</f>
        <v/>
      </c>
      <c r="U14" s="137">
        <f>+IFERROR(IF(COUNT(L14,T14),ROUND(SUM(L14,T14)/SUM('Shareholding Pattern'!$L$57,'Shareholding Pattern'!$T$57)*100,2),""),0)</f>
        <v>19.31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1930953.0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1.0</v>
      </c>
      <c r="I17" s="146">
        <v>2450444.0</v>
      </c>
      <c r="J17" s="146" t="str">
        <f>IFERROR(IF(COUNT(OtherIND!K17),(OtherIND!K17),""),"")</f>
        <v/>
      </c>
      <c r="K17" s="147" t="str">
        <f>IFERROR(IF(COUNT(OtherIND!L17),(OtherIND!L17),""),"")</f>
        <v/>
      </c>
      <c r="L17" s="147">
        <v>2450444.0</v>
      </c>
      <c r="M17" s="148">
        <f>+IFERROR(IF(COUNT(L17),ROUND(L17/'Shareholding Pattern'!$L$57*100,2),""),0)</f>
        <v>24.5</v>
      </c>
      <c r="N17" s="138">
        <v>2450444.0</v>
      </c>
      <c r="O17" s="138" t="str">
        <f>IFERROR(IF(COUNT(OtherIND!P17),(OtherIND!P17),""),"")</f>
        <v/>
      </c>
      <c r="P17" s="146">
        <v>2450444.0</v>
      </c>
      <c r="Q17" s="148">
        <v>24.5</v>
      </c>
      <c r="R17" s="146" t="str">
        <f>IFERROR(IF(COUNT(OtherIND!S17),(OtherIND!S17),""),"")</f>
        <v/>
      </c>
      <c r="S17" s="146" t="str">
        <f>IFERROR(IF(COUNT(OtherIND!T17),(OtherIND!T17),""),"")</f>
        <v/>
      </c>
      <c r="T17" s="146" t="str">
        <f>IFERROR(IF(COUNT(OtherIND!U17),(OtherIND!U17),""),"")</f>
        <v/>
      </c>
      <c r="U17" s="148">
        <f>+IFERROR(IF(COUNT(L17,T17),ROUND(SUM(L17,T17)/SUM('Shareholding Pattern'!$L$57,'Shareholding Pattern'!$T$57)*100,2),""),0)</f>
        <v>24.5</v>
      </c>
      <c r="V17" s="135" t="str">
        <f>IFERROR(IF(COUNT(OtherIND!W17),(OtherIND!W17),""),"")</f>
        <v/>
      </c>
      <c r="W17" s="149" t="str">
        <f t="shared" si="1"/>
        <v/>
      </c>
      <c r="X17" s="135" t="str">
        <f>IFERROR(IF(COUNT(OtherIND!Y17),(OtherIND!Y17),""),"")</f>
        <v/>
      </c>
      <c r="Y17" s="148" t="str">
        <f t="shared" si="2"/>
        <v/>
      </c>
      <c r="Z17" s="146">
        <v>2450444.0</v>
      </c>
      <c r="AA17" s="40"/>
      <c r="AR17" s="69" t="s">
        <v>250</v>
      </c>
      <c r="AX17" s="69" t="s">
        <v>469</v>
      </c>
      <c r="AZ17" s="69" t="s">
        <v>470</v>
      </c>
      <c r="BF17" s="69" t="s">
        <v>471</v>
      </c>
    </row>
    <row r="18" ht="19.5" customHeight="1">
      <c r="E18" s="150" t="s">
        <v>472</v>
      </c>
      <c r="F18" s="3"/>
      <c r="G18" s="4"/>
      <c r="H18" s="151">
        <f t="shared" ref="H18:L18" si="3">+IFERROR(IF(COUNT(H14:H17),ROUND(SUM(H14:H17),0),""),"")</f>
        <v>2</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2</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5461.0</v>
      </c>
      <c r="I43" s="193">
        <v>2265064.0</v>
      </c>
      <c r="J43" s="193"/>
      <c r="K43" s="193"/>
      <c r="L43" s="214">
        <v>2265064.0</v>
      </c>
      <c r="M43" s="137">
        <f>+IFERROR(IF(COUNT(L43),ROUND(L43/'Shareholding Pattern'!$L$57*100,2),""),"")</f>
        <v>22.65</v>
      </c>
      <c r="N43" s="193">
        <v>2265064.0</v>
      </c>
      <c r="O43" s="193"/>
      <c r="P43" s="214">
        <v>2265064.0</v>
      </c>
      <c r="Q43" s="139">
        <v>22.65</v>
      </c>
      <c r="R43" s="193"/>
      <c r="S43" s="193"/>
      <c r="T43" s="214" t="str">
        <f t="shared" ref="T43:T50" si="30">+IFERROR(IF(COUNT(R43:S43),ROUND(SUM(R43:S43),0),""),"")</f>
        <v/>
      </c>
      <c r="U43" s="137">
        <f>+IFERROR(IF(COUNT(L43,T43),ROUND(SUM(L43,T43)/SUM('Shareholding Pattern'!$L$57,'Shareholding Pattern'!$T$57)*100,2),""),"")</f>
        <v>22.65</v>
      </c>
      <c r="V43" s="193"/>
      <c r="W43" s="139" t="str">
        <f t="shared" ref="W43:W50" si="31">+IFERROR(IF(COUNT(V43),ROUND(SUM(V43)/SUM(L43)*100,2),""),0)</f>
        <v/>
      </c>
      <c r="X43" s="119"/>
      <c r="Y43" s="120"/>
      <c r="Z43" s="193">
        <v>1894197.0</v>
      </c>
      <c r="AR43" s="69" t="s">
        <v>292</v>
      </c>
    </row>
    <row r="44" ht="43.5" customHeight="1">
      <c r="E44" s="213" t="s">
        <v>572</v>
      </c>
      <c r="F44" s="215" t="s">
        <v>573</v>
      </c>
      <c r="H44" s="193">
        <v>17.0</v>
      </c>
      <c r="I44" s="193">
        <v>3076002.0</v>
      </c>
      <c r="J44" s="193"/>
      <c r="K44" s="193"/>
      <c r="L44" s="214">
        <v>3076002.0</v>
      </c>
      <c r="M44" s="137">
        <f>+IFERROR(IF(COUNT(L44),ROUND(L44/'Shareholding Pattern'!$L$57*100,2),""),"")</f>
        <v>30.76</v>
      </c>
      <c r="N44" s="193">
        <v>3076002.0</v>
      </c>
      <c r="O44" s="193"/>
      <c r="P44" s="214">
        <v>3076002.0</v>
      </c>
      <c r="Q44" s="139">
        <v>30.76</v>
      </c>
      <c r="R44" s="193"/>
      <c r="S44" s="193"/>
      <c r="T44" s="214" t="str">
        <f t="shared" si="30"/>
        <v/>
      </c>
      <c r="U44" s="137">
        <f>+IFERROR(IF(COUNT(L44,T44),ROUND(SUM(L44,T44)/SUM('Shareholding Pattern'!$L$57,'Shareholding Pattern'!$T$57)*100,2),""),"")</f>
        <v>30.76</v>
      </c>
      <c r="V44" s="193"/>
      <c r="W44" s="139" t="str">
        <f t="shared" si="31"/>
        <v/>
      </c>
      <c r="X44" s="119"/>
      <c r="Y44" s="120"/>
      <c r="Z44" s="193">
        <v>2125962.0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167.0</v>
      </c>
      <c r="I48" s="193">
        <v>263611.0</v>
      </c>
      <c r="J48" s="193"/>
      <c r="K48" s="193"/>
      <c r="L48" s="219">
        <v>263611.0</v>
      </c>
      <c r="M48" s="148">
        <f>+IFERROR(IF(COUNT(L48),ROUND(L48/'Shareholding Pattern'!$L$57*100,2),""),"")</f>
        <v>2.64</v>
      </c>
      <c r="N48" s="193">
        <v>263611.0</v>
      </c>
      <c r="O48" s="193"/>
      <c r="P48" s="219">
        <v>263611.0</v>
      </c>
      <c r="Q48" s="149">
        <v>2.64</v>
      </c>
      <c r="R48" s="193"/>
      <c r="S48" s="193"/>
      <c r="T48" s="219" t="str">
        <f t="shared" si="30"/>
        <v/>
      </c>
      <c r="U48" s="148">
        <f>+IFERROR(IF(COUNT(L48,T48),ROUND(SUM(L48,T48)/SUM('Shareholding Pattern'!$L$57,'Shareholding Pattern'!$T$57)*100,2),""),"")</f>
        <v>2.64</v>
      </c>
      <c r="V48" s="193"/>
      <c r="W48" s="149" t="str">
        <f t="shared" si="31"/>
        <v/>
      </c>
      <c r="X48" s="119"/>
      <c r="Y48" s="120"/>
      <c r="Z48" s="193">
        <v>230961.0</v>
      </c>
      <c r="AR48" s="69" t="s">
        <v>302</v>
      </c>
    </row>
    <row r="49" ht="19.5" customHeight="1">
      <c r="E49" s="150" t="s">
        <v>577</v>
      </c>
      <c r="F49" s="3"/>
      <c r="G49" s="4"/>
      <c r="H49" s="151">
        <f t="shared" ref="H49:K49" si="34">+IFERROR(IF(COUNT(H43:H48),ROUND(SUM(H43:H48),0),""),"")</f>
        <v>5645</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4251120</v>
      </c>
      <c r="AR49" s="69" t="s">
        <v>304</v>
      </c>
    </row>
    <row r="50" ht="19.5" customHeight="1">
      <c r="E50" s="179" t="s">
        <v>578</v>
      </c>
      <c r="F50" s="3"/>
      <c r="G50" s="4"/>
      <c r="H50" s="151">
        <f t="shared" ref="H50:K50" si="37">+IFERROR(IF(COUNT(H39,H41,H49),ROUND(SUM(H39,H41,H49),0),""),"")</f>
        <v>5646</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4265046</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5648</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8646443</v>
      </c>
    </row>
    <row r="58" ht="22.5" customHeight="1">
      <c r="E58" s="242" t="s">
        <v>588</v>
      </c>
      <c r="F58" s="190"/>
      <c r="G58" s="191"/>
      <c r="H58" s="239">
        <f t="shared" ref="H58:L58" si="51">+IFERROR(IF(COUNT(H26,H50,H56),ROUND(SUM(H26,H50,H56),0),""),"")</f>
        <v>5648</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8646443</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1930953.0</v>
      </c>
      <c r="I15" s="263"/>
      <c r="J15" s="263"/>
      <c r="K15" s="275">
        <f>+IFERROR(IF(COUNT(H15:J15),ROUND(SUM(H15:J15),0),""),"")</f>
        <v>1930953</v>
      </c>
      <c r="L15" s="221">
        <f>+IFERROR(IF(COUNT(K15),ROUND(K15/'Shareholding Pattern'!$L$57*100,2),""),0)</f>
        <v>19.31</v>
      </c>
      <c r="M15" s="267">
        <f>IF(H15="","",H15)</f>
        <v>1930953</v>
      </c>
      <c r="N15" s="267"/>
      <c r="O15" s="154">
        <f>+IFERROR(IF(COUNT(M15:N15),ROUND(SUM(M15,N15),2),""),"")</f>
        <v>1930953</v>
      </c>
      <c r="P15" s="221">
        <f>+IFERROR(IF(COUNT(O15),ROUND(O15/('Shareholding Pattern'!$P$58)*100,2),""),0)</f>
        <v>19.31</v>
      </c>
      <c r="Q15" s="263"/>
      <c r="R15" s="263"/>
      <c r="S15" s="275" t="str">
        <f>+IFERROR(IF(COUNT(Q15:R15),ROUND(SUM(Q15:R15),0),""),"")</f>
        <v/>
      </c>
      <c r="T15" s="265">
        <f>+IFERROR(IF(COUNT(K15,S15),ROUND(SUM(S15,K15)/SUM('Shareholding Pattern'!$L$57,'Shareholding Pattern'!$T$57)*100,2),""),0)</f>
        <v>19.31</v>
      </c>
      <c r="U15" s="263"/>
      <c r="V15" s="265" t="str">
        <f>+IFERROR(IF(COUNT(U15),ROUND(SUM(U15)/SUM(K15)*100,2),""),0)</f>
        <v/>
      </c>
      <c r="W15" s="263"/>
      <c r="X15" s="265" t="str">
        <f>+IFERROR(IF(COUNT(W15),ROUND(SUM(W15)/SUM(K15)*100,2),""),0)</f>
        <v/>
      </c>
      <c r="Y15" s="263">
        <v>1930953.0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1930953</v>
      </c>
      <c r="I17" s="151" t="str">
        <f t="shared" si="1"/>
        <v/>
      </c>
      <c r="J17" s="151" t="str">
        <f t="shared" si="1"/>
        <v/>
      </c>
      <c r="K17" s="151">
        <f t="shared" si="1"/>
        <v>1930953</v>
      </c>
      <c r="L17" s="265">
        <f>+IFERROR(IF(COUNT(K17),ROUND(K17/'Shareholding Pattern'!$L$57*100,2),""),0)</f>
        <v>19.31</v>
      </c>
      <c r="M17" s="85">
        <f t="shared" ref="M17:O17" si="2">+IFERROR(IF(COUNT(M14:M16),ROUND(SUM(M14:M16),0),""),"")</f>
        <v>1930953</v>
      </c>
      <c r="N17" s="85" t="str">
        <f t="shared" si="2"/>
        <v/>
      </c>
      <c r="O17" s="85">
        <f t="shared" si="2"/>
        <v>1930953</v>
      </c>
      <c r="P17" s="265">
        <f>+IFERROR(IF(COUNT(O17),ROUND(O17/('Shareholding Pattern'!$P$58)*100,2),""),0)</f>
        <v>19.31</v>
      </c>
      <c r="Q17" s="151" t="str">
        <f t="shared" ref="Q17:S17" si="3">+IFERROR(IF(COUNT(Q14:Q16),ROUND(SUM(Q14:Q16),0),""),"")</f>
        <v/>
      </c>
      <c r="R17" s="151" t="str">
        <f t="shared" si="3"/>
        <v/>
      </c>
      <c r="S17" s="151" t="str">
        <f t="shared" si="3"/>
        <v/>
      </c>
      <c r="T17" s="265">
        <f>+IFERROR(IF(COUNT(K17,S17),ROUND(SUM(S17,K17)/SUM('Shareholding Pattern'!$L$57,'Shareholding Pattern'!$T$57)*100,2),""),0)</f>
        <v>19.31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10;&#10;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0.0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621</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298"/>
      <c r="B12" s="298"/>
      <c r="C12" s="298"/>
      <c r="D12" s="298"/>
      <c r="E12" s="256" t="s">
        <v>623</v>
      </c>
      <c r="F12" s="70" t="s">
        <v>458</v>
      </c>
      <c r="G12" s="3"/>
      <c r="H12" s="299"/>
      <c r="I12" s="299"/>
      <c r="J12" s="299"/>
      <c r="K12" s="299"/>
      <c r="L12" s="299"/>
      <c r="M12" s="299"/>
      <c r="N12" s="299"/>
      <c r="O12" s="299"/>
      <c r="P12" s="299"/>
      <c r="Q12" s="299"/>
      <c r="R12" s="299"/>
      <c r="S12" s="299"/>
      <c r="T12" s="299"/>
      <c r="U12" s="299"/>
      <c r="V12" s="299"/>
      <c r="W12" s="299"/>
      <c r="X12" s="299"/>
      <c r="Y12" s="299"/>
      <c r="Z12" s="299"/>
      <c r="AA12" s="300"/>
      <c r="AB12" s="298"/>
      <c r="AC12" s="298"/>
      <c r="AD12" s="298"/>
      <c r="AE12" s="298"/>
      <c r="AF12" s="298"/>
      <c r="AG12" s="298"/>
      <c r="AH12" s="298"/>
      <c r="AI12" s="298"/>
      <c r="AJ12" s="298"/>
      <c r="AK12" s="298"/>
      <c r="AL12" s="298"/>
      <c r="AM12" s="298"/>
      <c r="AN12" s="298"/>
      <c r="AO12" s="298"/>
      <c r="AP12" s="298"/>
      <c r="AQ12" s="298"/>
      <c r="AR12" s="298"/>
      <c r="AS12" s="298"/>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298"/>
      <c r="B14" s="298"/>
      <c r="C14" s="298"/>
      <c r="D14" s="298"/>
      <c r="E14" s="301"/>
      <c r="F14" s="302"/>
      <c r="G14" s="302"/>
      <c r="H14" s="302"/>
      <c r="I14" s="302"/>
      <c r="J14" s="302"/>
      <c r="K14" s="302"/>
      <c r="L14" s="302"/>
      <c r="M14" s="302"/>
      <c r="N14" s="302"/>
      <c r="O14" s="302"/>
      <c r="P14" s="302"/>
      <c r="Q14" s="302"/>
      <c r="R14" s="302"/>
      <c r="S14" s="302"/>
      <c r="T14" s="302"/>
      <c r="U14" s="302"/>
      <c r="V14" s="302"/>
      <c r="W14" s="302"/>
      <c r="X14" s="302"/>
      <c r="Y14" s="302"/>
      <c r="Z14" s="302"/>
      <c r="AA14" s="303"/>
      <c r="AB14" s="298"/>
      <c r="AC14" s="298"/>
      <c r="AD14" s="298"/>
      <c r="AE14" s="298"/>
      <c r="AF14" s="298"/>
      <c r="AG14" s="298"/>
      <c r="AH14" s="298"/>
      <c r="AI14" s="298"/>
      <c r="AJ14" s="298"/>
      <c r="AK14" s="298"/>
      <c r="AL14" s="298"/>
      <c r="AM14" s="298"/>
      <c r="AN14" s="298"/>
      <c r="AO14" s="298"/>
      <c r="AP14" s="298"/>
      <c r="AQ14" s="298"/>
      <c r="AR14" s="298"/>
      <c r="AS14" s="298"/>
    </row>
    <row r="15" ht="24.75" hidden="1" customHeight="1">
      <c r="E15" s="304"/>
      <c r="F15" s="305"/>
      <c r="G15" s="305"/>
      <c r="H15" s="305"/>
      <c r="I15" s="306"/>
      <c r="J15" s="306"/>
      <c r="K15" s="306"/>
      <c r="L15" s="305"/>
      <c r="M15" s="305"/>
      <c r="N15" s="305"/>
      <c r="O15" s="305"/>
      <c r="P15" s="305"/>
      <c r="Q15" s="305"/>
      <c r="R15" s="305"/>
      <c r="S15" s="305"/>
      <c r="T15" s="305"/>
      <c r="U15" s="305"/>
      <c r="V15" s="305"/>
      <c r="W15" s="305"/>
      <c r="X15" s="305"/>
      <c r="Y15" s="272"/>
    </row>
    <row r="16" ht="19.5" customHeight="1">
      <c r="E16" s="307"/>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624</v>
      </c>
    </row>
    <row r="8">
      <c r="AR8" s="69" t="s">
        <v>625</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626</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627</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628</v>
      </c>
    </row>
    <row r="12" ht="24.75" customHeight="1">
      <c r="E12" s="256" t="s">
        <v>629</v>
      </c>
      <c r="F12" s="308"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09"/>
      <c r="AA13" s="309"/>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1.0</v>
      </c>
      <c r="AR1" s="31" t="s">
        <v>633</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634</v>
      </c>
      <c r="AZ2" s="69" t="s">
        <v>589</v>
      </c>
      <c r="BA2" s="69" t="s">
        <v>590</v>
      </c>
    </row>
    <row r="3" hidden="1">
      <c r="AR3" s="31" t="s">
        <v>635</v>
      </c>
    </row>
    <row r="4" hidden="1">
      <c r="AR4" s="31" t="s">
        <v>624</v>
      </c>
    </row>
    <row r="5" hidden="1">
      <c r="AR5" s="31" t="s">
        <v>636</v>
      </c>
    </row>
    <row r="6" hidden="1">
      <c r="AR6" s="31" t="s">
        <v>637</v>
      </c>
    </row>
    <row r="7" ht="15.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R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641</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1"/>
      <c r="F13" s="312"/>
      <c r="G13" s="312"/>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3"/>
      <c r="AB13" s="276"/>
      <c r="AC13" s="276"/>
      <c r="AD13" s="314">
        <f>IF(COUNT(H16:$AA$15000)=0,"",SUM(AC1:AC65534))</f>
        <v>0</v>
      </c>
      <c r="AE13" s="260"/>
      <c r="AF13" s="260">
        <f>IF(SUM(I13:AA13)&gt;0,1,0)</f>
        <v>0</v>
      </c>
      <c r="AG13" s="260">
        <f>IF(COUNT(H16:$AA$14994)=0,"",SUM(AF1:AF65528))</f>
        <v>1</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16"/>
    </row>
    <row r="15" ht="24.75" customHeight="1">
      <c r="D15" s="82">
        <v>1.0</v>
      </c>
      <c r="E15" s="317" t="s">
        <v>633</v>
      </c>
      <c r="F15" s="318"/>
      <c r="G15" s="318" t="s">
        <v>642</v>
      </c>
      <c r="H15" s="263" t="s">
        <v>643</v>
      </c>
      <c r="I15" s="263">
        <v>1.0</v>
      </c>
      <c r="J15" s="263">
        <v>2450444.0</v>
      </c>
      <c r="K15" s="263"/>
      <c r="L15" s="263"/>
      <c r="M15" s="275">
        <f>+IFERROR(IF(COUNT(J15:L15),ROUND(SUM(J15:L15),0),""),"")</f>
        <v>2450444</v>
      </c>
      <c r="N15" s="221">
        <f>+IFERROR(IF(COUNT(M15),ROUND(M15/'Shareholding Pattern'!$L$57*100,2),""),0)</f>
        <v>24.5</v>
      </c>
      <c r="O15" s="267">
        <v>2450444.0</v>
      </c>
      <c r="P15" s="267"/>
      <c r="Q15" s="154">
        <f>+IFERROR(IF(COUNT(O15:P15),ROUND(SUM(O15,P15),2),""),"")</f>
        <v>2450444</v>
      </c>
      <c r="R15" s="221">
        <f>+IFERROR(IF(COUNT(Q15),ROUND(Q15/('Shareholding Pattern'!$P$58)*100,2),""),0)</f>
        <v>24.5</v>
      </c>
      <c r="S15" s="263"/>
      <c r="T15" s="263"/>
      <c r="U15" s="275" t="str">
        <f>+IFERROR(IF(COUNT(S15:T15),ROUND(SUM(S15:T15),0),""),"")</f>
        <v/>
      </c>
      <c r="V15" s="265">
        <f>+IFERROR(IF(COUNT(M15,U15),ROUND(SUM(U15,M15)/SUM('Shareholding Pattern'!$L$57,'Shareholding Pattern'!$T$57)*100,2),""),0)</f>
        <v>24.5</v>
      </c>
      <c r="W15" s="263"/>
      <c r="X15" s="265" t="str">
        <f>+IFERROR(IF(COUNT(W15),ROUND(SUM(W15)/SUM(M15)*100,2),""),0)</f>
        <v/>
      </c>
      <c r="Y15" s="263"/>
      <c r="Z15" s="265" t="str">
        <f>+IFERROR(IF(COUNT(Y15),ROUND(SUM(Y15)/SUM(M15)*100,2),""),0)</f>
        <v/>
      </c>
      <c r="AA15" s="319">
        <v>2450444.0</v>
      </c>
      <c r="AB15" s="276"/>
      <c r="AC15" s="276" t="s">
        <v>590</v>
      </c>
      <c r="AD15" s="314" t="str">
        <f>IF(COUNT(H18:$AA$15000)=0,"",SUM(AC3:AC65536))</f>
        <v/>
      </c>
      <c r="AE15" s="260"/>
      <c r="AF15" s="260">
        <f>IF(SUM(I15:AA15)&gt;0,1,0)</f>
        <v>1</v>
      </c>
    </row>
    <row r="16" ht="18.75" hidden="1" customHeight="1">
      <c r="D16" s="270"/>
      <c r="Z16" s="320"/>
      <c r="AC16" s="316"/>
      <c r="AD16" s="316"/>
    </row>
    <row r="17" ht="19.5" customHeight="1">
      <c r="D17" s="321"/>
      <c r="E17" s="322" t="s">
        <v>168</v>
      </c>
      <c r="F17" s="323"/>
      <c r="G17" s="322"/>
      <c r="H17" s="322" t="s">
        <v>168</v>
      </c>
      <c r="I17" s="151">
        <f t="shared" ref="I17:M17" si="1">+IFERROR(IF(COUNT(I14:I16),ROUND(SUM(I14:I16),0),""),"")</f>
        <v>1</v>
      </c>
      <c r="J17" s="151">
        <f t="shared" si="1"/>
        <v>2450444</v>
      </c>
      <c r="K17" s="151" t="str">
        <f t="shared" si="1"/>
        <v/>
      </c>
      <c r="L17" s="151" t="str">
        <f t="shared" si="1"/>
        <v/>
      </c>
      <c r="M17" s="151">
        <f t="shared" si="1"/>
        <v>2450444</v>
      </c>
      <c r="N17" s="265">
        <f>+IFERROR(IF(COUNT(M17),ROUND(M17/'Shareholding Pattern'!$L$57*100,2),""),0)</f>
        <v>24.5</v>
      </c>
      <c r="O17" s="85">
        <f t="shared" ref="O17:Q17" si="2">+IFERROR(IF(COUNT(O14:O16),ROUND(SUM(O14:O16),0),""),"")</f>
        <v>2450444</v>
      </c>
      <c r="P17" s="85" t="str">
        <f t="shared" si="2"/>
        <v/>
      </c>
      <c r="Q17" s="85">
        <f t="shared" si="2"/>
        <v>2450444</v>
      </c>
      <c r="R17" s="265">
        <f>+IFERROR(IF(COUNT(Q17),ROUND(Q17/('Shareholding Pattern'!$P$58)*100,2),""),0)</f>
        <v>24.5</v>
      </c>
      <c r="S17" s="151" t="str">
        <f t="shared" ref="S17:U17" si="3">+IFERROR(IF(COUNT(S14:S16),ROUND(SUM(S14:S16),0),""),"")</f>
        <v/>
      </c>
      <c r="T17" s="151" t="str">
        <f t="shared" si="3"/>
        <v/>
      </c>
      <c r="U17" s="151" t="str">
        <f t="shared" si="3"/>
        <v/>
      </c>
      <c r="V17" s="265">
        <f>+IFERROR(IF(COUNT(M17,U17),ROUND(SUM(U17,M17)/SUM('Shareholding Pattern'!$L$57,'Shareholding Pattern'!$T$57)*100,2),""),0)</f>
        <v>24.5</v>
      </c>
      <c r="W17" s="151" t="str">
        <f>+IFERROR(IF(COUNT(W14:W16),ROUND(SUM(W14:W16),0),""),"")</f>
        <v/>
      </c>
      <c r="X17" s="265" t="str">
        <f>+IFERROR(IF(COUNT(W17),ROUND(SUM(W17)/SUM(M17)*100,2),""),0)</f>
        <v/>
      </c>
      <c r="Y17" s="151" t="str">
        <f>+IFERROR(IF(COUNT(Y14:Y16),ROUND(SUM(Y14:Y16),0),""),"")</f>
        <v/>
      </c>
      <c r="Z17" s="265" t="str">
        <f>+IFERROR(IF(COUNT(Y17),ROUND(SUM(Y17)/SUM(M17)*100,2),""),0)</f>
        <v/>
      </c>
      <c r="AA17" s="151">
        <f>+IFERROR(IF(COUNT(AA14:AA16),ROUND(SUM(AA14:AA16),0),""),"")</f>
        <v>2450444</v>
      </c>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list" allowBlank="1" showErrorMessage="1" sqref="AC13 AC15">
      <formula1>$AZ$2:$BA$2</formula1>
    </dataValidation>
    <dataValidation type="custom" allowBlank="1" showInputMessage="1" showErrorMessage="1" prompt="[A-Z][A-Z][A-Z][A-Z][A-Z][0-9][0-9][0-9][0-9][A-Z]&#10;&#10;In absence of PAN write : ZZZZZ9999Z" sqref="H13 H15">
      <formula1>EQ(LEN(H13),(10))</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24"/>
      <c r="B12" s="324"/>
      <c r="C12" s="324"/>
      <c r="D12" s="324"/>
      <c r="E12" s="256" t="s">
        <v>644</v>
      </c>
      <c r="F12" s="325" t="s">
        <v>481</v>
      </c>
      <c r="G12" s="258"/>
      <c r="H12" s="258"/>
      <c r="I12" s="258"/>
      <c r="J12" s="258"/>
      <c r="K12" s="258"/>
      <c r="L12" s="258"/>
      <c r="M12" s="258"/>
      <c r="N12" s="258"/>
      <c r="O12" s="258"/>
      <c r="P12" s="258"/>
      <c r="Q12" s="258"/>
      <c r="R12" s="258"/>
      <c r="S12" s="258"/>
      <c r="T12" s="258"/>
      <c r="U12" s="258"/>
      <c r="V12" s="258"/>
      <c r="W12" s="258"/>
      <c r="X12" s="258"/>
      <c r="Y12" s="258"/>
      <c r="Z12" s="258"/>
      <c r="AA12" s="259"/>
      <c r="AB12" s="324"/>
      <c r="AC12" s="324"/>
      <c r="AD12" s="324"/>
      <c r="AE12" s="324"/>
      <c r="AF12" s="324"/>
      <c r="AG12" s="324"/>
      <c r="AH12" s="324"/>
      <c r="AI12" s="324"/>
      <c r="AJ12" s="324"/>
      <c r="AK12" s="324"/>
      <c r="AL12" s="324"/>
      <c r="AM12" s="324"/>
      <c r="AN12" s="324"/>
      <c r="AO12" s="324"/>
      <c r="AP12" s="324"/>
      <c r="AQ12" s="324"/>
      <c r="AR12" s="324"/>
      <c r="AS12" s="324"/>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644</v>
      </c>
      <c r="F12" s="325"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646</v>
      </c>
      <c r="F12" s="325"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1"/>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647</v>
      </c>
      <c r="F12" s="325"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1"/>
      <c r="F16" s="322" t="s">
        <v>168</v>
      </c>
      <c r="G16" s="322"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634</v>
      </c>
      <c r="AS3" s="69" t="s">
        <v>648</v>
      </c>
      <c r="AT3" s="69" t="s">
        <v>649</v>
      </c>
      <c r="AU3" s="69" t="s">
        <v>650</v>
      </c>
      <c r="AV3" s="69" t="s">
        <v>637</v>
      </c>
      <c r="AW3" s="69" t="s">
        <v>651</v>
      </c>
      <c r="AX3" s="69" t="s">
        <v>632</v>
      </c>
      <c r="AY3" s="69" t="s">
        <v>626</v>
      </c>
      <c r="AZ3" s="69" t="s">
        <v>652</v>
      </c>
      <c r="BA3" s="69" t="s">
        <v>653</v>
      </c>
    </row>
    <row r="4" hidden="1"/>
    <row r="5" hidden="1"/>
    <row r="6" hidden="1"/>
    <row r="7" ht="18.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S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647</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2"/>
      <c r="F13" s="312"/>
      <c r="G13" s="312"/>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14"/>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16"/>
      <c r="AR14" s="31"/>
    </row>
    <row r="15" hidden="1">
      <c r="D15" s="270"/>
      <c r="Z15" s="271"/>
      <c r="AA15" s="271"/>
      <c r="AC15" s="316"/>
      <c r="AD15" s="316"/>
    </row>
    <row r="16" ht="19.5" customHeight="1">
      <c r="D16" s="321"/>
      <c r="E16" s="323"/>
      <c r="F16" s="323"/>
      <c r="G16" s="322" t="s">
        <v>168</v>
      </c>
      <c r="H16" s="322"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16"/>
      <c r="AD16" s="316"/>
    </row>
    <row r="17">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10;&#10;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657</v>
      </c>
      <c r="F12" s="308" t="s">
        <v>520</v>
      </c>
      <c r="G12" s="327"/>
      <c r="H12" s="327"/>
      <c r="I12" s="327"/>
      <c r="J12" s="327"/>
      <c r="K12" s="327"/>
      <c r="L12" s="327"/>
      <c r="M12" s="327"/>
      <c r="N12" s="327"/>
      <c r="O12" s="327"/>
      <c r="P12" s="327"/>
      <c r="Q12" s="327"/>
      <c r="R12" s="327"/>
      <c r="S12" s="327"/>
      <c r="T12" s="327"/>
      <c r="U12" s="327"/>
      <c r="V12" s="327"/>
      <c r="W12" s="327"/>
      <c r="X12" s="328"/>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0" customHeight="1">
      <c r="E12" s="256" t="s">
        <v>660</v>
      </c>
      <c r="F12" s="308" t="s">
        <v>524</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663</v>
      </c>
      <c r="F12" s="308" t="s">
        <v>528</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664</v>
      </c>
      <c r="F12" s="308" t="s">
        <v>532</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c r="E12" s="256" t="s">
        <v>665</v>
      </c>
      <c r="F12" s="308" t="s">
        <v>536</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666</v>
      </c>
      <c r="F12" s="308" t="s">
        <v>463</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5.75" customHeight="1">
      <c r="E12" s="256" t="s">
        <v>667</v>
      </c>
      <c r="F12" s="308" t="s">
        <v>545</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668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20.25" customHeight="1">
      <c r="E12" s="256" t="s">
        <v>669</v>
      </c>
      <c r="F12" s="308" t="s">
        <v>550</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670</v>
      </c>
      <c r="AS1" s="69" t="s">
        <v>671</v>
      </c>
      <c r="AT1" s="69" t="s">
        <v>672</v>
      </c>
      <c r="AU1" s="69" t="s">
        <v>673</v>
      </c>
      <c r="AV1" s="69" t="s">
        <v>674</v>
      </c>
      <c r="AW1" s="69" t="s">
        <v>634</v>
      </c>
      <c r="AX1" s="69" t="s">
        <v>648</v>
      </c>
      <c r="AY1" s="69" t="s">
        <v>649</v>
      </c>
      <c r="AZ1" s="69" t="s">
        <v>651</v>
      </c>
      <c r="BA1" s="69" t="s">
        <v>632</v>
      </c>
      <c r="BB1" s="69" t="s">
        <v>626</v>
      </c>
      <c r="BC1" s="69" t="s">
        <v>652</v>
      </c>
      <c r="BD1" s="69" t="s">
        <v>653</v>
      </c>
      <c r="BE1" s="69" t="s">
        <v>637</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654</v>
      </c>
    </row>
    <row r="5" hidden="1">
      <c r="AF5" s="31" t="s">
        <v>624</v>
      </c>
    </row>
    <row r="6" hidden="1">
      <c r="AF6" s="31" t="s">
        <v>655</v>
      </c>
    </row>
    <row r="7">
      <c r="AF7" s="31" t="s">
        <v>625</v>
      </c>
    </row>
    <row r="8">
      <c r="AF8" s="31" t="s">
        <v>656</v>
      </c>
    </row>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676</v>
      </c>
      <c r="V9" s="72" t="s">
        <v>622</v>
      </c>
      <c r="W9" s="74" t="s">
        <v>161</v>
      </c>
      <c r="X9" s="75"/>
      <c r="Y9" s="72" t="s">
        <v>163</v>
      </c>
      <c r="Z9" s="72" t="s">
        <v>360</v>
      </c>
      <c r="AG9" s="31" t="s">
        <v>658</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628</v>
      </c>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645</v>
      </c>
    </row>
    <row r="12">
      <c r="D12" s="256" t="s">
        <v>677</v>
      </c>
      <c r="E12" s="308" t="s">
        <v>468</v>
      </c>
      <c r="F12" s="310"/>
      <c r="G12" s="258"/>
      <c r="H12" s="258"/>
      <c r="I12" s="258"/>
      <c r="J12" s="258"/>
      <c r="K12" s="258"/>
      <c r="L12" s="258"/>
      <c r="M12" s="258"/>
      <c r="N12" s="258"/>
      <c r="O12" s="258"/>
      <c r="P12" s="258"/>
      <c r="Q12" s="258"/>
      <c r="R12" s="258"/>
      <c r="S12" s="258"/>
      <c r="T12" s="258"/>
      <c r="U12" s="258"/>
      <c r="V12" s="258"/>
      <c r="W12" s="258"/>
      <c r="X12" s="258"/>
      <c r="Y12" s="258"/>
      <c r="Z12" s="259"/>
      <c r="AF12" s="31" t="s">
        <v>662</v>
      </c>
    </row>
    <row r="13" ht="19.5" hidden="1" customHeight="1">
      <c r="A13" s="260"/>
      <c r="B13" s="260"/>
      <c r="C13" s="260"/>
      <c r="D13" s="82"/>
      <c r="E13" s="88"/>
      <c r="F13" s="312"/>
      <c r="G13" s="312"/>
      <c r="H13" s="261"/>
      <c r="I13" s="262"/>
      <c r="J13" s="262"/>
      <c r="K13" s="263"/>
      <c r="L13" s="263"/>
      <c r="M13" s="264" t="str">
        <f>+IFERROR(IF(COUNT(J13:L13),ROUND(SUM(J13:L13),0),""),"")</f>
        <v/>
      </c>
      <c r="N13" s="265" t="str">
        <f>+IFERROR(IF(COUNT(M13),ROUND(M13/'Shareholding Pattern'!$L$57*100,2),""),"")</f>
        <v/>
      </c>
      <c r="O13" s="330"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637</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1"/>
      <c r="E16" s="323"/>
      <c r="F16" s="322" t="s">
        <v>168</v>
      </c>
      <c r="G16" s="323"/>
      <c r="H16" s="322"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10;&#10;In absence of PAN write : ZZZZZ9999Z&#10;"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1"/>
      <c r="B12" s="331"/>
      <c r="C12" s="331"/>
      <c r="D12" s="331"/>
      <c r="E12" s="256" t="s">
        <v>678</v>
      </c>
      <c r="F12" s="332" t="s">
        <v>563</v>
      </c>
      <c r="G12" s="258"/>
      <c r="H12" s="258"/>
      <c r="I12" s="258"/>
      <c r="J12" s="258"/>
      <c r="K12" s="258"/>
      <c r="L12" s="258"/>
      <c r="M12" s="258"/>
      <c r="N12" s="258"/>
      <c r="O12" s="258"/>
      <c r="P12" s="258"/>
      <c r="Q12" s="258"/>
      <c r="R12" s="258"/>
      <c r="S12" s="258"/>
      <c r="T12" s="258"/>
      <c r="U12" s="258"/>
      <c r="V12" s="258"/>
      <c r="W12" s="258"/>
      <c r="X12" s="259"/>
      <c r="Y12" s="331"/>
      <c r="Z12" s="331"/>
      <c r="AA12" s="331"/>
      <c r="AB12" s="331"/>
      <c r="AC12" s="331"/>
      <c r="AD12" s="3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1"/>
      <c r="F16" s="322" t="s">
        <v>168</v>
      </c>
      <c r="G16" s="32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679</v>
      </c>
      <c r="F12" s="333" t="s">
        <v>680</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6.0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681</v>
      </c>
      <c r="F12" s="333" t="s">
        <v>682</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SUM(AC21:AC65541)</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customHeight="1">
      <c r="E15" s="82">
        <v>1.0</v>
      </c>
      <c r="F15" s="335" t="s">
        <v>684</v>
      </c>
      <c r="G15" s="274" t="s">
        <v>685</v>
      </c>
      <c r="H15" s="263">
        <v>1310169.0</v>
      </c>
      <c r="I15" s="263"/>
      <c r="J15" s="263"/>
      <c r="K15" s="275">
        <f t="shared" ref="K15:K20" si="1">+IFERROR(IF(COUNT(H15:J15),ROUND(SUM(H15:J15),0),""),"")</f>
        <v>1310169</v>
      </c>
      <c r="L15" s="221">
        <f>+IFERROR(IF(COUNT(K15),ROUND(K15/'Shareholding Pattern'!$L$57*100,2),""),"")</f>
        <v>13.1</v>
      </c>
      <c r="M15" s="267">
        <v>1310169.0</v>
      </c>
      <c r="N15" s="267"/>
      <c r="O15" s="154">
        <f t="shared" ref="O15:O20" si="2">+IFERROR(IF(COUNT(M15:N15),ROUND(SUM(M15,N15),2),""),"")</f>
        <v>1310169</v>
      </c>
      <c r="P15" s="221">
        <f>+IFERROR(IF(COUNT(O15),ROUND(O15/('Shareholding Pattern'!$P$58)*100,2),""),"")</f>
        <v>13.1</v>
      </c>
      <c r="Q15" s="263"/>
      <c r="R15" s="263"/>
      <c r="S15" s="275" t="str">
        <f t="shared" ref="S15:S20" si="3">+IFERROR(IF(COUNT(Q15:R15),ROUND(SUM(Q15:R15),0),""),"")</f>
        <v/>
      </c>
      <c r="T15" s="265">
        <f>+IFERROR(IF(COUNT(K15,S15),ROUND(SUM(S15,K15)/SUM('Shareholding Pattern'!$L$57,'Shareholding Pattern'!$T$57)*100,2),""),"")</f>
        <v>13.1</v>
      </c>
      <c r="U15" s="263"/>
      <c r="V15" s="265" t="str">
        <f t="shared" ref="V15:V20" si="4">+IFERROR(IF(COUNT(U15),ROUND(SUM(U15)/SUM(K15)*100,2),""),0)</f>
        <v/>
      </c>
      <c r="W15" s="263">
        <v>360169.0</v>
      </c>
      <c r="X15" s="276"/>
      <c r="Y15" s="260"/>
      <c r="Z15" s="260"/>
      <c r="AA15" s="260"/>
      <c r="AB15" s="260"/>
      <c r="AC15" s="260">
        <f t="shared" ref="AC15:AC20" si="5">IF(SUM(H15:W15)&gt;0,1,0)</f>
        <v>1</v>
      </c>
    </row>
    <row r="16" ht="24.75" customHeight="1">
      <c r="E16" s="82">
        <v>2.0</v>
      </c>
      <c r="F16" s="335" t="s">
        <v>686</v>
      </c>
      <c r="G16" s="274" t="s">
        <v>687</v>
      </c>
      <c r="H16" s="263">
        <v>399488.0</v>
      </c>
      <c r="I16" s="263"/>
      <c r="J16" s="263"/>
      <c r="K16" s="275">
        <f t="shared" si="1"/>
        <v>399488</v>
      </c>
      <c r="L16" s="221">
        <f>+IFERROR(IF(COUNT(K16),ROUND(K16/'Shareholding Pattern'!$L$57*100,2),""),"")</f>
        <v>3.99</v>
      </c>
      <c r="M16" s="267">
        <v>399488.0</v>
      </c>
      <c r="N16" s="267"/>
      <c r="O16" s="154">
        <f t="shared" si="2"/>
        <v>399488</v>
      </c>
      <c r="P16" s="221">
        <f>+IFERROR(IF(COUNT(O16),ROUND(O16/('Shareholding Pattern'!$P$58)*100,2),""),"")</f>
        <v>3.99</v>
      </c>
      <c r="Q16" s="263"/>
      <c r="R16" s="263"/>
      <c r="S16" s="275" t="str">
        <f t="shared" si="3"/>
        <v/>
      </c>
      <c r="T16" s="265">
        <f>+IFERROR(IF(COUNT(K16,S16),ROUND(SUM(S16,K16)/SUM('Shareholding Pattern'!$L$57,'Shareholding Pattern'!$T$57)*100,2),""),"")</f>
        <v>3.99</v>
      </c>
      <c r="U16" s="263"/>
      <c r="V16" s="265" t="str">
        <f t="shared" si="4"/>
        <v/>
      </c>
      <c r="W16" s="263">
        <v>399488.0</v>
      </c>
      <c r="X16" s="276"/>
      <c r="Y16" s="260"/>
      <c r="Z16" s="260"/>
      <c r="AA16" s="260"/>
      <c r="AB16" s="260"/>
      <c r="AC16" s="260">
        <f t="shared" si="5"/>
        <v>1</v>
      </c>
    </row>
    <row r="17" ht="24.75" customHeight="1">
      <c r="E17" s="82">
        <v>3.0</v>
      </c>
      <c r="F17" s="335" t="s">
        <v>688</v>
      </c>
      <c r="G17" s="274" t="s">
        <v>689</v>
      </c>
      <c r="H17" s="263">
        <v>397125.0</v>
      </c>
      <c r="I17" s="263"/>
      <c r="J17" s="263"/>
      <c r="K17" s="275">
        <f t="shared" si="1"/>
        <v>397125</v>
      </c>
      <c r="L17" s="221">
        <f>+IFERROR(IF(COUNT(K17),ROUND(K17/'Shareholding Pattern'!$L$57*100,2),""),"")</f>
        <v>3.97</v>
      </c>
      <c r="M17" s="267">
        <v>397125.0</v>
      </c>
      <c r="N17" s="267"/>
      <c r="O17" s="154">
        <f t="shared" si="2"/>
        <v>397125</v>
      </c>
      <c r="P17" s="221">
        <f>+IFERROR(IF(COUNT(O17),ROUND(O17/('Shareholding Pattern'!$P$58)*100,2),""),"")</f>
        <v>3.97</v>
      </c>
      <c r="Q17" s="263"/>
      <c r="R17" s="263"/>
      <c r="S17" s="275" t="str">
        <f t="shared" si="3"/>
        <v/>
      </c>
      <c r="T17" s="265">
        <f>+IFERROR(IF(COUNT(K17,S17),ROUND(SUM(S17,K17)/SUM('Shareholding Pattern'!$L$57,'Shareholding Pattern'!$T$57)*100,2),""),"")</f>
        <v>3.97</v>
      </c>
      <c r="U17" s="263"/>
      <c r="V17" s="265" t="str">
        <f t="shared" si="4"/>
        <v/>
      </c>
      <c r="W17" s="263">
        <v>397125.0</v>
      </c>
      <c r="X17" s="276"/>
      <c r="Y17" s="260"/>
      <c r="Z17" s="260"/>
      <c r="AA17" s="260"/>
      <c r="AB17" s="260"/>
      <c r="AC17" s="260">
        <f t="shared" si="5"/>
        <v>1</v>
      </c>
    </row>
    <row r="18" ht="24.75" customHeight="1">
      <c r="E18" s="82">
        <v>4.0</v>
      </c>
      <c r="F18" s="335" t="s">
        <v>690</v>
      </c>
      <c r="G18" s="274" t="s">
        <v>691</v>
      </c>
      <c r="H18" s="263">
        <v>309164.0</v>
      </c>
      <c r="I18" s="263"/>
      <c r="J18" s="263"/>
      <c r="K18" s="275">
        <f t="shared" si="1"/>
        <v>309164</v>
      </c>
      <c r="L18" s="221">
        <f>+IFERROR(IF(COUNT(K18),ROUND(K18/'Shareholding Pattern'!$L$57*100,2),""),"")</f>
        <v>3.09</v>
      </c>
      <c r="M18" s="267">
        <v>309164.0</v>
      </c>
      <c r="N18" s="267"/>
      <c r="O18" s="154">
        <f t="shared" si="2"/>
        <v>309164</v>
      </c>
      <c r="P18" s="221">
        <f>+IFERROR(IF(COUNT(O18),ROUND(O18/('Shareholding Pattern'!$P$58)*100,2),""),"")</f>
        <v>3.09</v>
      </c>
      <c r="Q18" s="263"/>
      <c r="R18" s="263"/>
      <c r="S18" s="275" t="str">
        <f t="shared" si="3"/>
        <v/>
      </c>
      <c r="T18" s="265">
        <f>+IFERROR(IF(COUNT(K18,S18),ROUND(SUM(S18,K18)/SUM('Shareholding Pattern'!$L$57,'Shareholding Pattern'!$T$57)*100,2),""),"")</f>
        <v>3.09</v>
      </c>
      <c r="U18" s="263"/>
      <c r="V18" s="265" t="str">
        <f t="shared" si="4"/>
        <v/>
      </c>
      <c r="W18" s="263">
        <v>309164.0</v>
      </c>
      <c r="X18" s="276"/>
      <c r="Y18" s="260"/>
      <c r="Z18" s="260"/>
      <c r="AA18" s="260"/>
      <c r="AB18" s="260"/>
      <c r="AC18" s="260">
        <f t="shared" si="5"/>
        <v>1</v>
      </c>
    </row>
    <row r="19" ht="24.75" customHeight="1">
      <c r="E19" s="82">
        <v>5.0</v>
      </c>
      <c r="F19" s="335" t="s">
        <v>692</v>
      </c>
      <c r="G19" s="274" t="s">
        <v>693</v>
      </c>
      <c r="H19" s="263">
        <v>138200.0</v>
      </c>
      <c r="I19" s="263"/>
      <c r="J19" s="263"/>
      <c r="K19" s="275">
        <f t="shared" si="1"/>
        <v>138200</v>
      </c>
      <c r="L19" s="221">
        <f>+IFERROR(IF(COUNT(K19),ROUND(K19/'Shareholding Pattern'!$L$57*100,2),""),"")</f>
        <v>1.38</v>
      </c>
      <c r="M19" s="267">
        <v>138200.0</v>
      </c>
      <c r="N19" s="267"/>
      <c r="O19" s="154">
        <f t="shared" si="2"/>
        <v>138200</v>
      </c>
      <c r="P19" s="221">
        <f>+IFERROR(IF(COUNT(O19),ROUND(O19/('Shareholding Pattern'!$P$58)*100,2),""),"")</f>
        <v>1.38</v>
      </c>
      <c r="Q19" s="263"/>
      <c r="R19" s="263"/>
      <c r="S19" s="275" t="str">
        <f t="shared" si="3"/>
        <v/>
      </c>
      <c r="T19" s="265">
        <f>+IFERROR(IF(COUNT(K19,S19),ROUND(SUM(S19,K19)/SUM('Shareholding Pattern'!$L$57,'Shareholding Pattern'!$T$57)*100,2),""),"")</f>
        <v>1.38</v>
      </c>
      <c r="U19" s="263"/>
      <c r="V19" s="265" t="str">
        <f t="shared" si="4"/>
        <v/>
      </c>
      <c r="W19" s="263">
        <v>138200.0</v>
      </c>
      <c r="X19" s="276"/>
      <c r="Y19" s="260"/>
      <c r="Z19" s="260"/>
      <c r="AA19" s="260"/>
      <c r="AB19" s="260"/>
      <c r="AC19" s="260">
        <f t="shared" si="5"/>
        <v>1</v>
      </c>
    </row>
    <row r="20" ht="24.75" customHeight="1">
      <c r="E20" s="82">
        <v>6.0</v>
      </c>
      <c r="F20" s="335" t="s">
        <v>694</v>
      </c>
      <c r="G20" s="274" t="s">
        <v>695</v>
      </c>
      <c r="H20" s="263">
        <v>121124.0</v>
      </c>
      <c r="I20" s="263"/>
      <c r="J20" s="263"/>
      <c r="K20" s="275">
        <f t="shared" si="1"/>
        <v>121124</v>
      </c>
      <c r="L20" s="221">
        <f>+IFERROR(IF(COUNT(K20),ROUND(K20/'Shareholding Pattern'!$L$57*100,2),""),"")</f>
        <v>1.21</v>
      </c>
      <c r="M20" s="267">
        <v>121124.0</v>
      </c>
      <c r="N20" s="267"/>
      <c r="O20" s="154">
        <f t="shared" si="2"/>
        <v>121124</v>
      </c>
      <c r="P20" s="221">
        <f>+IFERROR(IF(COUNT(O20),ROUND(O20/('Shareholding Pattern'!$P$58)*100,2),""),"")</f>
        <v>1.21</v>
      </c>
      <c r="Q20" s="263"/>
      <c r="R20" s="263"/>
      <c r="S20" s="275" t="str">
        <f t="shared" si="3"/>
        <v/>
      </c>
      <c r="T20" s="265">
        <f>+IFERROR(IF(COUNT(K20,S20),ROUND(SUM(S20,K20)/SUM('Shareholding Pattern'!$L$57,'Shareholding Pattern'!$T$57)*100,2),""),"")</f>
        <v>1.21</v>
      </c>
      <c r="U20" s="263"/>
      <c r="V20" s="265" t="str">
        <f t="shared" si="4"/>
        <v/>
      </c>
      <c r="W20" s="263">
        <v>121124.0</v>
      </c>
      <c r="X20" s="276"/>
      <c r="Y20" s="260"/>
      <c r="Z20" s="260"/>
      <c r="AA20" s="260"/>
      <c r="AB20" s="260"/>
      <c r="AC20" s="260">
        <f t="shared" si="5"/>
        <v>1</v>
      </c>
    </row>
    <row r="21" ht="24.75" hidden="1" customHeight="1">
      <c r="E21" s="277"/>
      <c r="F21" s="297"/>
      <c r="G21" s="297"/>
      <c r="H21" s="297"/>
      <c r="I21" s="297"/>
      <c r="J21" s="297"/>
      <c r="K21" s="297"/>
      <c r="L21" s="297"/>
      <c r="M21" s="297"/>
      <c r="N21" s="297"/>
      <c r="O21" s="297"/>
      <c r="P21" s="297"/>
      <c r="Q21" s="297"/>
      <c r="R21" s="297"/>
      <c r="S21" s="297"/>
      <c r="T21" s="297"/>
      <c r="U21" s="297"/>
      <c r="V21" s="297"/>
      <c r="W21" s="272"/>
    </row>
    <row r="22" ht="19.5" customHeight="1">
      <c r="E22" s="307"/>
      <c r="F22" s="326" t="s">
        <v>168</v>
      </c>
      <c r="G22" s="326" t="s">
        <v>168</v>
      </c>
      <c r="H22" s="151">
        <f t="shared" ref="H22:K22" si="6">+IFERROR(IF(COUNT(H14:H21),ROUND(SUM(H14:H21),0),""),"")</f>
        <v>2675270</v>
      </c>
      <c r="I22" s="151" t="str">
        <f t="shared" si="6"/>
        <v/>
      </c>
      <c r="J22" s="151" t="str">
        <f t="shared" si="6"/>
        <v/>
      </c>
      <c r="K22" s="151">
        <f t="shared" si="6"/>
        <v>2675270</v>
      </c>
      <c r="L22" s="265">
        <f>+IFERROR(IF(COUNT(K22),ROUND(K22/'Shareholding Pattern'!$L$57*100,2),""),"")</f>
        <v>26.75</v>
      </c>
      <c r="M22" s="85">
        <f t="shared" ref="M22:O22" si="7">+IFERROR(IF(COUNT(M14:M21),ROUND(SUM(M14:M21),0),""),"")</f>
        <v>2675270</v>
      </c>
      <c r="N22" s="85" t="str">
        <f t="shared" si="7"/>
        <v/>
      </c>
      <c r="O22" s="85">
        <f t="shared" si="7"/>
        <v>2675270</v>
      </c>
      <c r="P22" s="265">
        <f>+IFERROR(IF(COUNT(O22),ROUND(O22/('Shareholding Pattern'!$P$58)*100,2),""),"")</f>
        <v>26.75</v>
      </c>
      <c r="Q22" s="151" t="str">
        <f t="shared" ref="Q22:S22" si="8">+IFERROR(IF(COUNT(Q14:Q21),ROUND(SUM(Q14:Q21),0),""),"")</f>
        <v/>
      </c>
      <c r="R22" s="151" t="str">
        <f t="shared" si="8"/>
        <v/>
      </c>
      <c r="S22" s="151" t="str">
        <f t="shared" si="8"/>
        <v/>
      </c>
      <c r="T22" s="265">
        <f>+IFERROR(IF(COUNT(K22,S22),ROUND(SUM(S22,K22)/SUM('Shareholding Pattern'!$L$57,'Shareholding Pattern'!$T$57)*100,2),""),"")</f>
        <v>26.75</v>
      </c>
      <c r="U22" s="151" t="str">
        <f>+IFERROR(IF(COUNT(U14:U21),ROUND(SUM(U14:U21),0),""),"")</f>
        <v/>
      </c>
      <c r="V22" s="265" t="str">
        <f>+IFERROR(IF(COUNT(U22),ROUND(SUM(U22)/SUM(K22)*100,2),""),0)</f>
        <v/>
      </c>
      <c r="W22" s="151">
        <f>+IFERROR(IF(COUNT(W14:W21),ROUND(SUM(W14:W21),0),""),"")</f>
        <v>1725270</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20 M15:N20 Q15:R20">
      <formula1>0.0</formula1>
    </dataValidation>
    <dataValidation type="custom" allowBlank="1" showInputMessage="1" showErrorMessage="1" prompt="[A-Z][A-Z][A-Z][A-Z][A-Z][0-9][0-9][0-9][0-9][A-Z]&#10;&#10;In absence of PAN write : ZZZZZ9999Z" sqref="G13 G15:G20">
      <formula1>EQ(LEN(G13),(10))</formula1>
    </dataValidation>
    <dataValidation type="decimal" operator="lessThanOrEqual" allowBlank="1" showErrorMessage="1" sqref="U13 U15:U20">
      <formula1>H13</formula1>
    </dataValidation>
    <dataValidation type="decimal" operator="lessThanOrEqual" allowBlank="1" showErrorMessage="1" sqref="W13 W15:W20">
      <formula1>K13</formula1>
    </dataValidation>
  </dataValidations>
  <hyperlinks>
    <hyperlink display="Total" location="'Shareholding Pattern'!F44" ref="F22"/>
    <hyperlink display="Total" location="'Shareholding Pattern'!F44" ref="G22"/>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696</v>
      </c>
      <c r="F12" s="308" t="s">
        <v>574</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697</v>
      </c>
      <c r="F12" s="308"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6"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698</v>
      </c>
      <c r="F12" s="333"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631</v>
      </c>
      <c r="AF1" s="69" t="s">
        <v>634</v>
      </c>
      <c r="AG1" s="69" t="s">
        <v>656</v>
      </c>
      <c r="AH1" s="69" t="s">
        <v>633</v>
      </c>
      <c r="AI1" s="69" t="s">
        <v>649</v>
      </c>
      <c r="AJ1" s="69" t="s">
        <v>699</v>
      </c>
      <c r="AK1" s="69" t="s">
        <v>700</v>
      </c>
      <c r="AL1" s="69" t="s">
        <v>627</v>
      </c>
      <c r="AM1" s="69" t="s">
        <v>701</v>
      </c>
      <c r="AN1" s="69" t="s">
        <v>702</v>
      </c>
      <c r="AO1" s="69" t="s">
        <v>703</v>
      </c>
      <c r="AP1" s="69" t="s">
        <v>704</v>
      </c>
      <c r="AQ1" s="69" t="s">
        <v>625</v>
      </c>
      <c r="AR1" s="69" t="s">
        <v>705</v>
      </c>
      <c r="AS1" s="69" t="s">
        <v>706</v>
      </c>
      <c r="AT1" s="69" t="s">
        <v>655</v>
      </c>
      <c r="AU1" s="69" t="s">
        <v>707</v>
      </c>
      <c r="AV1" s="69" t="s">
        <v>708</v>
      </c>
      <c r="AW1" s="69" t="s">
        <v>709</v>
      </c>
      <c r="AX1" s="69" t="s">
        <v>651</v>
      </c>
      <c r="AY1" s="69" t="s">
        <v>632</v>
      </c>
      <c r="AZ1" s="69" t="s">
        <v>626</v>
      </c>
      <c r="BA1" s="69" t="s">
        <v>624</v>
      </c>
      <c r="BB1" s="69" t="s">
        <v>710</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167</v>
      </c>
      <c r="J3" s="69">
        <f t="shared" si="1"/>
        <v>263611</v>
      </c>
      <c r="K3" s="69" t="str">
        <f t="shared" si="1"/>
        <v/>
      </c>
      <c r="L3" s="69" t="str">
        <f t="shared" si="1"/>
        <v/>
      </c>
      <c r="M3" s="69">
        <f t="shared" si="1"/>
        <v>263611</v>
      </c>
      <c r="N3" s="69">
        <f>+IFERROR(IF(COUNT(N13:N21),ROUND(SUMIF($F$13:N21,"Category",N13:N21),2),""),"")</f>
        <v>2.63</v>
      </c>
      <c r="O3" s="69">
        <f t="shared" ref="O3:Q3" si="2">+IFERROR(IF(COUNT(O13:O21),ROUND(SUMIF($F$13:O21,"Category",O13:O21),0),""),"")</f>
        <v>263611</v>
      </c>
      <c r="P3" s="69" t="str">
        <f t="shared" si="2"/>
        <v/>
      </c>
      <c r="Q3" s="69">
        <f t="shared" si="2"/>
        <v>263611</v>
      </c>
      <c r="R3" s="69">
        <f>+IFERROR(IF(COUNT(R13:R21),ROUND(SUMIF($F$13:R21,"Category",R13:R21),2),""),"")</f>
        <v>2.63</v>
      </c>
      <c r="S3" s="69" t="str">
        <f t="shared" ref="S3:U3" si="3">+IFERROR(IF(COUNT(S13:S21),ROUND(SUMIF($F$13:S21,"Category",S13:S21),0),""),"")</f>
        <v/>
      </c>
      <c r="T3" s="69" t="str">
        <f t="shared" si="3"/>
        <v/>
      </c>
      <c r="U3" s="69" t="str">
        <f t="shared" si="3"/>
        <v/>
      </c>
      <c r="V3" s="69">
        <f>+IFERROR(IF(COUNT(V13:V21),ROUND(SUMIF($F$13:V21,"Category",V13:V21),2),""),"")</f>
        <v>2.63</v>
      </c>
      <c r="W3" s="69" t="str">
        <f>+IFERROR(IF(COUNT(W13:W21),ROUND(SUMIF($F$13:W21,"Category",W13:W21),0),""),"")</f>
        <v/>
      </c>
      <c r="X3" s="69" t="str">
        <f>+IFERROR(IF(COUNT(X13:X21),ROUND(SUMIF($F$13:X21,"Category",X13:X21),2),""),"")</f>
        <v/>
      </c>
      <c r="Y3" s="69">
        <f>+IFERROR(IF(COUNT(Y13:Y21),ROUND(SUMIF($F$13:Y21,"Category",Y13:Y21),0),""),"")</f>
        <v>230961</v>
      </c>
    </row>
    <row r="4" hidden="1"/>
    <row r="5" hidden="1"/>
    <row r="6" hidden="1"/>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2" t="s">
        <v>163</v>
      </c>
      <c r="Z9" s="72" t="s">
        <v>360</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711</v>
      </c>
      <c r="E12" s="308" t="s">
        <v>468</v>
      </c>
      <c r="F12" s="310"/>
      <c r="G12" s="310"/>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2"/>
      <c r="F13" s="312"/>
      <c r="G13" s="337"/>
      <c r="H13" s="261"/>
      <c r="I13" s="262"/>
      <c r="J13" s="262"/>
      <c r="K13" s="263"/>
      <c r="L13" s="263"/>
      <c r="M13" s="264" t="str">
        <f>+IFERROR(IF(COUNT(J13:L13),ROUND(SUM(J13:L13),0),""),"")</f>
        <v/>
      </c>
      <c r="N13" s="265" t="str">
        <f>+IFERROR(IF(COUNT(M13),ROUND(M13/'Shareholding Pattern'!$L$57*100,2),""),"")</f>
        <v/>
      </c>
      <c r="O13" s="330"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18" t="s">
        <v>706</v>
      </c>
      <c r="F15" s="318" t="s">
        <v>638</v>
      </c>
      <c r="G15" s="337"/>
      <c r="H15" s="338"/>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18" t="s">
        <v>634</v>
      </c>
      <c r="F16" s="318" t="s">
        <v>638</v>
      </c>
      <c r="G16" s="337"/>
      <c r="H16" s="338"/>
      <c r="I16" s="263">
        <v>60.0</v>
      </c>
      <c r="J16" s="263">
        <v>75026.0</v>
      </c>
      <c r="K16" s="263"/>
      <c r="L16" s="263"/>
      <c r="M16" s="275">
        <f t="shared" si="4"/>
        <v>75026</v>
      </c>
      <c r="N16" s="221">
        <f>+IFERROR(IF(COUNT(M16),ROUND(M16/'Shareholding Pattern'!$L$57*100,2),""),"")</f>
        <v>0.75</v>
      </c>
      <c r="O16" s="263">
        <v>75026.0</v>
      </c>
      <c r="P16" s="263"/>
      <c r="Q16" s="275">
        <f t="shared" si="5"/>
        <v>75026</v>
      </c>
      <c r="R16" s="221">
        <f>+IFERROR(IF(COUNT(Q16),ROUND(Q16/('Shareholding Pattern'!$P$58)*100,2),""),"")</f>
        <v>0.75</v>
      </c>
      <c r="S16" s="263"/>
      <c r="T16" s="263"/>
      <c r="U16" s="275" t="str">
        <f t="shared" si="6"/>
        <v/>
      </c>
      <c r="V16" s="265">
        <f>+IFERROR(IF(COUNT(M16,U16),ROUND(SUM(U16,M16)/SUM('Shareholding Pattern'!$L$57,'Shareholding Pattern'!$T$57)*100,2),""),"")</f>
        <v>0.75</v>
      </c>
      <c r="W16" s="263"/>
      <c r="X16" s="265" t="str">
        <f t="shared" si="7"/>
        <v/>
      </c>
      <c r="Y16" s="263">
        <v>45776.0</v>
      </c>
      <c r="Z16" s="276"/>
      <c r="AA16" s="260"/>
      <c r="AB16" s="260"/>
      <c r="AC16" s="260">
        <f t="shared" si="8"/>
        <v>1</v>
      </c>
    </row>
    <row r="17" ht="24.75" customHeight="1">
      <c r="D17" s="261">
        <v>3.0</v>
      </c>
      <c r="E17" s="318" t="s">
        <v>656</v>
      </c>
      <c r="F17" s="318" t="s">
        <v>638</v>
      </c>
      <c r="G17" s="337"/>
      <c r="H17" s="338"/>
      <c r="I17" s="263">
        <v>14.0</v>
      </c>
      <c r="J17" s="263">
        <v>92117.0</v>
      </c>
      <c r="K17" s="263"/>
      <c r="L17" s="263"/>
      <c r="M17" s="275">
        <f t="shared" si="4"/>
        <v>92117</v>
      </c>
      <c r="N17" s="221">
        <f>+IFERROR(IF(COUNT(M17),ROUND(M17/'Shareholding Pattern'!$L$57*100,2),""),"")</f>
        <v>0.92</v>
      </c>
      <c r="O17" s="263">
        <v>92117.0</v>
      </c>
      <c r="P17" s="263"/>
      <c r="Q17" s="275">
        <f t="shared" si="5"/>
        <v>92117</v>
      </c>
      <c r="R17" s="221">
        <f>+IFERROR(IF(COUNT(Q17),ROUND(Q17/('Shareholding Pattern'!$P$58)*100,2),""),"")</f>
        <v>0.92</v>
      </c>
      <c r="S17" s="263"/>
      <c r="T17" s="263"/>
      <c r="U17" s="275" t="str">
        <f t="shared" si="6"/>
        <v/>
      </c>
      <c r="V17" s="265">
        <f>+IFERROR(IF(COUNT(M17,U17),ROUND(SUM(U17,M17)/SUM('Shareholding Pattern'!$L$57,'Shareholding Pattern'!$T$57)*100,2),""),"")</f>
        <v>0.92</v>
      </c>
      <c r="W17" s="263"/>
      <c r="X17" s="265" t="str">
        <f t="shared" si="7"/>
        <v/>
      </c>
      <c r="Y17" s="263">
        <v>92117.0</v>
      </c>
      <c r="Z17" s="276"/>
      <c r="AA17" s="260"/>
      <c r="AB17" s="260"/>
      <c r="AC17" s="260">
        <f t="shared" si="8"/>
        <v>1</v>
      </c>
    </row>
    <row r="18" ht="24.75" customHeight="1">
      <c r="D18" s="261">
        <v>4.0</v>
      </c>
      <c r="E18" s="318" t="s">
        <v>699</v>
      </c>
      <c r="F18" s="318" t="s">
        <v>638</v>
      </c>
      <c r="G18" s="337"/>
      <c r="H18" s="338"/>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18" t="s">
        <v>707</v>
      </c>
      <c r="F19" s="318" t="s">
        <v>638</v>
      </c>
      <c r="G19" s="337"/>
      <c r="H19" s="338"/>
      <c r="I19" s="263">
        <v>23.0</v>
      </c>
      <c r="J19" s="263">
        <v>5691.0</v>
      </c>
      <c r="K19" s="263"/>
      <c r="L19" s="263"/>
      <c r="M19" s="275">
        <f t="shared" si="4"/>
        <v>5691</v>
      </c>
      <c r="N19" s="221">
        <f>+IFERROR(IF(COUNT(M19),ROUND(M19/'Shareholding Pattern'!$L$57*100,2),""),"")</f>
        <v>0.06</v>
      </c>
      <c r="O19" s="263">
        <v>5691.0</v>
      </c>
      <c r="P19" s="263"/>
      <c r="Q19" s="275">
        <f t="shared" si="5"/>
        <v>5691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2491.0</v>
      </c>
      <c r="Z19" s="276"/>
      <c r="AA19" s="260"/>
      <c r="AB19" s="260"/>
      <c r="AC19" s="260">
        <f t="shared" si="8"/>
        <v>1</v>
      </c>
    </row>
    <row r="20" ht="24.75" customHeight="1">
      <c r="D20" s="261">
        <v>6.0</v>
      </c>
      <c r="E20" s="318" t="s">
        <v>625</v>
      </c>
      <c r="F20" s="318" t="s">
        <v>638</v>
      </c>
      <c r="G20" s="337"/>
      <c r="H20" s="338"/>
      <c r="I20" s="263">
        <v>67.0</v>
      </c>
      <c r="J20" s="263">
        <v>90197.0</v>
      </c>
      <c r="K20" s="263"/>
      <c r="L20" s="263"/>
      <c r="M20" s="275">
        <f t="shared" si="4"/>
        <v>90197</v>
      </c>
      <c r="N20" s="221">
        <f>+IFERROR(IF(COUNT(M20),ROUND(M20/'Shareholding Pattern'!$L$57*100,2),""),"")</f>
        <v>0.9</v>
      </c>
      <c r="O20" s="263">
        <v>90197.0</v>
      </c>
      <c r="P20" s="263"/>
      <c r="Q20" s="275">
        <f t="shared" si="5"/>
        <v>90197</v>
      </c>
      <c r="R20" s="221">
        <f>+IFERROR(IF(COUNT(Q20),ROUND(Q20/('Shareholding Pattern'!$P$58)*100,2),""),"")</f>
        <v>0.9</v>
      </c>
      <c r="S20" s="263"/>
      <c r="T20" s="263"/>
      <c r="U20" s="275" t="str">
        <f t="shared" si="6"/>
        <v/>
      </c>
      <c r="V20" s="265">
        <f>+IFERROR(IF(COUNT(M20,U20),ROUND(SUM(U20,M20)/SUM('Shareholding Pattern'!$L$57,'Shareholding Pattern'!$T$57)*100,2),""),"")</f>
        <v>0.9</v>
      </c>
      <c r="W20" s="263"/>
      <c r="X20" s="265" t="str">
        <f t="shared" si="7"/>
        <v/>
      </c>
      <c r="Y20" s="263">
        <v>90197.0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1"/>
      <c r="E22" s="323"/>
      <c r="F22" s="323"/>
      <c r="G22" s="322" t="s">
        <v>168</v>
      </c>
      <c r="H22" s="322" t="s">
        <v>168</v>
      </c>
      <c r="I22" s="151">
        <f t="shared" ref="I22:M22" si="9">+IFERROR(IF(COUNT(I13:I21),ROUND(SUMIF($F$13:I21,"Category",I13:I21),0),""),"")</f>
        <v>167</v>
      </c>
      <c r="J22" s="151">
        <f t="shared" si="9"/>
        <v>263611</v>
      </c>
      <c r="K22" s="151" t="str">
        <f t="shared" si="9"/>
        <v/>
      </c>
      <c r="L22" s="151" t="str">
        <f t="shared" si="9"/>
        <v/>
      </c>
      <c r="M22" s="151">
        <f t="shared" si="9"/>
        <v>263611</v>
      </c>
      <c r="N22" s="265">
        <f>+IFERROR(IF(COUNT(N13:N21),ROUND(SUMIF($F$13:N21,"Category",N13:N21),2),""),"")</f>
        <v>2.63</v>
      </c>
      <c r="O22" s="85">
        <f t="shared" ref="O22:Q22" si="10">+IFERROR(IF(COUNT(O13:O21),ROUND(SUMIF($F$13:O21,"Category",O13:O21),0),""),"")</f>
        <v>263611</v>
      </c>
      <c r="P22" s="85" t="str">
        <f t="shared" si="10"/>
        <v/>
      </c>
      <c r="Q22" s="85">
        <f t="shared" si="10"/>
        <v>263611</v>
      </c>
      <c r="R22" s="265">
        <f>+IFERROR(IF(COUNT(R13:R21),ROUND(SUMIF($F$13:R21,"Category",R13:R21),2),""),"")</f>
        <v>2.63</v>
      </c>
      <c r="S22" s="151" t="str">
        <f t="shared" ref="S22:U22" si="11">+IFERROR(IF(COUNT(S13:S21),ROUND(SUMIF($F$13:S21,"Category",S13:S21),0),""),"")</f>
        <v/>
      </c>
      <c r="T22" s="151" t="str">
        <f t="shared" si="11"/>
        <v/>
      </c>
      <c r="U22" s="151" t="str">
        <f t="shared" si="11"/>
        <v/>
      </c>
      <c r="V22" s="265">
        <f>+IFERROR(IF(COUNT(V13:V21),ROUND(SUMIF($F$13:V21,"Category",V13:V21),2),""),"")</f>
        <v>2.63</v>
      </c>
      <c r="W22" s="151" t="str">
        <f>+IFERROR(IF(COUNT(W13:W21),ROUND(SUMIF($F$13:W21,"Category",W13:W21),0),""),"")</f>
        <v/>
      </c>
      <c r="X22" s="265" t="str">
        <f>+IFERROR(IF(COUNT(W22),ROUND(SUM(W22)/SUM(M22)*100,2),""),0)</f>
        <v/>
      </c>
      <c r="Y22" s="151">
        <f>+IFERROR(IF(COUNT(Y13:Y21),ROUND(SUMIF($F$13:Y21,"Category",Y13:Y21),0),""),"")</f>
        <v>230961</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10;&#10;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712</v>
      </c>
    </row>
    <row r="3" hidden="1">
      <c r="AC3" s="69" t="s">
        <v>713</v>
      </c>
    </row>
    <row r="4" hidden="1">
      <c r="AC4" s="69" t="s">
        <v>714</v>
      </c>
    </row>
    <row r="5" hidden="1">
      <c r="AC5" s="69" t="s">
        <v>715</v>
      </c>
    </row>
    <row r="6" hidden="1">
      <c r="AC6" s="69" t="s">
        <v>716</v>
      </c>
    </row>
    <row r="7" ht="15.0" customHeight="1">
      <c r="AC7" s="69" t="s">
        <v>637</v>
      </c>
    </row>
    <row r="8" ht="15.0" customHeight="1"/>
    <row r="9" ht="29.25" customHeight="1">
      <c r="C9" s="72" t="s">
        <v>717</v>
      </c>
      <c r="D9" s="72" t="s">
        <v>638</v>
      </c>
      <c r="E9" s="72" t="s">
        <v>718</v>
      </c>
      <c r="F9" s="72" t="s">
        <v>592</v>
      </c>
      <c r="G9" s="72" t="s">
        <v>593</v>
      </c>
      <c r="H9" s="72" t="s">
        <v>639</v>
      </c>
      <c r="I9" s="72" t="s">
        <v>151</v>
      </c>
      <c r="J9" s="72" t="s">
        <v>152</v>
      </c>
      <c r="K9" s="72" t="s">
        <v>153</v>
      </c>
      <c r="L9" s="72" t="s">
        <v>154</v>
      </c>
      <c r="M9" s="72" t="s">
        <v>155</v>
      </c>
      <c r="N9" s="255" t="s">
        <v>445</v>
      </c>
      <c r="O9" s="3"/>
      <c r="P9" s="3"/>
      <c r="Q9" s="4"/>
      <c r="R9" s="72" t="s">
        <v>157</v>
      </c>
      <c r="S9" s="72" t="s">
        <v>158</v>
      </c>
      <c r="T9" s="72" t="s">
        <v>159</v>
      </c>
      <c r="U9" s="72" t="s">
        <v>622</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719</v>
      </c>
      <c r="D12" s="339" t="s">
        <v>584</v>
      </c>
      <c r="E12" s="340"/>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2"/>
      <c r="E13" s="312"/>
      <c r="F13" s="312"/>
      <c r="G13" s="261"/>
      <c r="H13" s="262">
        <v>1.0</v>
      </c>
      <c r="I13" s="262"/>
      <c r="J13" s="263"/>
      <c r="K13" s="263"/>
      <c r="L13" s="264" t="str">
        <f>+IFERROR(IF(COUNT(I13:K13),ROUND(SUM(I13:K13),0),""),"")</f>
        <v/>
      </c>
      <c r="M13" s="341"/>
      <c r="N13" s="266" t="str">
        <f>IF(I13="","",I13)</f>
        <v/>
      </c>
      <c r="O13" s="267"/>
      <c r="P13" s="221" t="str">
        <f>+IFERROR(IF(COUNT(N13:O13),ROUND(SUM(N13,O13),2),""),"")</f>
        <v/>
      </c>
      <c r="Q13" s="265" t="str">
        <f>+IFERROR(IF(COUNT(P13),ROUND(P13/('Shareholding Pattern'!$P$58)*100,2),""),"")</f>
        <v/>
      </c>
      <c r="R13" s="263"/>
      <c r="S13" s="263"/>
      <c r="T13" s="268" t="str">
        <f>+IFERROR(IF(COUNT(R13:S13),ROUND(SUM(R13:S13),2),""),"")</f>
        <v/>
      </c>
      <c r="U13" s="341"/>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29" t="s">
        <v>659</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2" t="str">
        <f>+IFERROR(IF(COUNT(L15),ROUND(L15/('Shareholding Pattern'!$L$57)*100,2),""),"")</f>
        <v/>
      </c>
      <c r="N15" s="37"/>
      <c r="O15" s="37"/>
      <c r="P15" s="31"/>
      <c r="Q15" s="342" t="str">
        <f>+IFERROR(IF(COUNT(P15),ROUND(P15/('Shareholding Pattern'!$P$58)*100,2),""),"")</f>
        <v/>
      </c>
      <c r="R15" s="31"/>
      <c r="S15" s="31"/>
      <c r="T15" s="31"/>
      <c r="U15" s="342" t="str">
        <f>+IFERROR(IF(COUNT(L15,T15),ROUND(SUM(T15,L15)/SUM('Shareholding Pattern'!$L$57,'Shareholding Pattern'!$T$57)*100,2),""),"")</f>
        <v/>
      </c>
      <c r="V15" s="37"/>
      <c r="W15" s="31"/>
      <c r="X15" s="272"/>
    </row>
    <row r="16" ht="19.5" customHeight="1">
      <c r="C16" s="343"/>
      <c r="D16" s="344"/>
      <c r="E16" s="323"/>
      <c r="F16" s="322" t="s">
        <v>168</v>
      </c>
      <c r="G16" s="322" t="s">
        <v>168</v>
      </c>
      <c r="H16" s="151" t="str">
        <f>+IFERROR(IF(COUNT(H14:H15),ROUND(SUM(H14:H15),0),""),"")</f>
        <v/>
      </c>
      <c r="I16" s="151" t="str">
        <f t="shared" ref="I16:L16" si="1">+IFERROR(IF(COUNT(I13:I15),ROUND(SUM(I13:I15),0),""),"")</f>
        <v/>
      </c>
      <c r="J16" s="151" t="str">
        <f t="shared" si="1"/>
        <v/>
      </c>
      <c r="K16" s="151" t="str">
        <f t="shared" si="1"/>
        <v/>
      </c>
      <c r="L16" s="151" t="str">
        <f t="shared" si="1"/>
        <v/>
      </c>
      <c r="M16" s="341"/>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1"/>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10;&#10;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639</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45" t="s">
        <v>720</v>
      </c>
      <c r="E12" s="346" t="s">
        <v>585</v>
      </c>
      <c r="F12" s="346"/>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2"/>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29" t="s">
        <v>721</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47"/>
      <c r="E16" s="326" t="s">
        <v>168</v>
      </c>
      <c r="F16" s="326"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10;&#10;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8">
        <v>0.0</v>
      </c>
    </row>
    <row r="2" hidden="1">
      <c r="I2" s="348"/>
    </row>
    <row r="3" hidden="1">
      <c r="I3" s="348"/>
    </row>
    <row r="4" hidden="1">
      <c r="I4" s="348"/>
    </row>
    <row r="5" ht="19.5" hidden="1" customHeight="1">
      <c r="I5" s="348"/>
    </row>
    <row r="6" ht="12.75" customHeight="1">
      <c r="I6" s="348"/>
      <c r="J6" s="40"/>
    </row>
    <row r="7">
      <c r="I7" s="348"/>
      <c r="J7" s="40"/>
    </row>
    <row r="8" ht="11.25" customHeight="1">
      <c r="I8" s="348"/>
      <c r="J8" s="40"/>
    </row>
    <row r="9" ht="30.0" customHeight="1">
      <c r="E9" s="70" t="s">
        <v>722</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49"/>
      <c r="I13" s="311"/>
      <c r="J13" s="40"/>
    </row>
    <row r="14" ht="25.5" customHeight="1">
      <c r="E14" s="270"/>
      <c r="F14" s="271"/>
      <c r="G14" s="271"/>
      <c r="H14" s="271"/>
      <c r="I14" s="350" t="s">
        <v>723</v>
      </c>
      <c r="J14" s="40"/>
    </row>
    <row r="15">
      <c r="I15" s="348"/>
    </row>
    <row r="16">
      <c r="I16" s="348"/>
    </row>
    <row r="17">
      <c r="I17" s="348"/>
    </row>
    <row r="18">
      <c r="I18" s="348"/>
    </row>
    <row r="19">
      <c r="I19" s="348"/>
    </row>
    <row r="20">
      <c r="I20" s="348"/>
    </row>
    <row r="21" ht="15.75" customHeight="1">
      <c r="I21" s="348"/>
    </row>
    <row r="22" ht="15.75" customHeight="1">
      <c r="I22" s="348"/>
    </row>
    <row r="23" ht="15.75" customHeight="1">
      <c r="I23" s="348"/>
    </row>
    <row r="24" ht="15.75" customHeight="1">
      <c r="I24" s="348"/>
    </row>
    <row r="25" ht="15.75" customHeight="1">
      <c r="I25" s="348"/>
    </row>
    <row r="26" ht="15.75" customHeight="1">
      <c r="I26" s="348"/>
    </row>
    <row r="27" ht="15.75" customHeight="1">
      <c r="I27" s="348"/>
    </row>
    <row r="28" ht="15.75" customHeight="1">
      <c r="I28" s="348"/>
    </row>
    <row r="29" ht="15.75" customHeight="1">
      <c r="I29" s="348"/>
    </row>
    <row r="30" ht="15.75" customHeight="1">
      <c r="I30" s="348"/>
    </row>
    <row r="31" ht="15.75" customHeight="1">
      <c r="I31" s="348"/>
    </row>
    <row r="32" ht="15.75" customHeight="1">
      <c r="I32" s="348"/>
    </row>
    <row r="33" ht="15.75" customHeight="1">
      <c r="I33" s="348"/>
    </row>
    <row r="34" ht="15.75" customHeight="1">
      <c r="I34" s="348"/>
    </row>
    <row r="35" ht="15.75" customHeight="1">
      <c r="I35" s="348"/>
    </row>
    <row r="36" ht="15.75" customHeight="1">
      <c r="I36" s="348"/>
    </row>
    <row r="37" ht="15.75" customHeight="1">
      <c r="I37" s="348"/>
    </row>
    <row r="38" ht="15.75" customHeight="1">
      <c r="I38" s="348"/>
    </row>
    <row r="39" ht="15.75" customHeight="1">
      <c r="I39" s="348"/>
    </row>
    <row r="40" ht="15.75" customHeight="1">
      <c r="I40" s="348"/>
    </row>
    <row r="41" ht="15.75" customHeight="1">
      <c r="I41" s="348"/>
    </row>
    <row r="42" ht="15.75" customHeight="1">
      <c r="I42" s="348"/>
    </row>
    <row r="43" ht="15.75" customHeight="1">
      <c r="I43" s="348"/>
    </row>
    <row r="44" ht="15.75" customHeight="1">
      <c r="I44" s="348"/>
    </row>
    <row r="45" ht="15.75" customHeight="1">
      <c r="I45" s="348"/>
    </row>
    <row r="46" ht="15.75" customHeight="1">
      <c r="I46" s="348"/>
    </row>
    <row r="47" ht="15.75" customHeight="1">
      <c r="I47" s="348"/>
    </row>
    <row r="48" ht="15.75" customHeight="1">
      <c r="I48" s="348"/>
    </row>
    <row r="49" ht="15.75" customHeight="1">
      <c r="I49" s="348"/>
    </row>
    <row r="50" ht="15.75" customHeight="1">
      <c r="I50" s="348"/>
    </row>
    <row r="51" ht="15.75" customHeight="1">
      <c r="I51" s="348"/>
    </row>
    <row r="52" ht="15.75" customHeight="1">
      <c r="I52" s="348"/>
    </row>
    <row r="53" ht="15.75" customHeight="1">
      <c r="I53" s="348"/>
    </row>
    <row r="54" ht="15.75" customHeight="1">
      <c r="I54" s="348"/>
    </row>
    <row r="55" ht="15.75" customHeight="1">
      <c r="I55" s="348"/>
    </row>
    <row r="56" ht="15.75" customHeight="1">
      <c r="I56" s="348"/>
    </row>
    <row r="57" ht="15.75" customHeight="1">
      <c r="I57" s="348"/>
    </row>
    <row r="58" ht="15.75" customHeight="1">
      <c r="I58" s="348"/>
    </row>
    <row r="59" ht="15.75" customHeight="1">
      <c r="I59" s="348"/>
    </row>
    <row r="60" ht="15.75" customHeight="1">
      <c r="I60" s="348"/>
    </row>
    <row r="61" ht="15.75" customHeight="1">
      <c r="I61" s="348"/>
    </row>
    <row r="62" ht="15.75" customHeight="1">
      <c r="I62" s="348"/>
    </row>
    <row r="63" ht="15.75" customHeight="1">
      <c r="I63" s="348"/>
    </row>
    <row r="64" ht="15.75" customHeight="1">
      <c r="I64" s="348"/>
    </row>
    <row r="65" ht="15.75" customHeight="1">
      <c r="I65" s="348"/>
    </row>
    <row r="66" ht="15.75" customHeight="1">
      <c r="I66" s="348"/>
    </row>
    <row r="67" ht="15.75" customHeight="1">
      <c r="I67" s="348"/>
    </row>
    <row r="68" ht="15.75" customHeight="1">
      <c r="I68" s="348"/>
    </row>
    <row r="69" ht="15.75" customHeight="1">
      <c r="I69" s="348"/>
    </row>
    <row r="70" ht="15.75" customHeight="1">
      <c r="I70" s="348"/>
    </row>
    <row r="71" ht="15.75" customHeight="1">
      <c r="I71" s="348"/>
    </row>
    <row r="72" ht="15.75" customHeight="1">
      <c r="I72" s="348"/>
    </row>
    <row r="73" ht="15.75" customHeight="1">
      <c r="I73" s="348"/>
    </row>
    <row r="74" ht="15.75" customHeight="1">
      <c r="I74" s="348"/>
    </row>
    <row r="75" ht="15.75" customHeight="1">
      <c r="I75" s="348"/>
    </row>
    <row r="76" ht="15.75" customHeight="1">
      <c r="I76" s="348"/>
    </row>
    <row r="77" ht="15.75" customHeight="1">
      <c r="I77" s="348"/>
    </row>
    <row r="78" ht="15.75" customHeight="1">
      <c r="I78" s="348"/>
    </row>
    <row r="79" ht="15.75" customHeight="1">
      <c r="I79" s="348"/>
    </row>
    <row r="80" ht="15.75" customHeight="1">
      <c r="I80" s="348"/>
    </row>
    <row r="81" ht="15.75" customHeight="1">
      <c r="I81" s="348"/>
    </row>
    <row r="82" ht="15.75" customHeight="1">
      <c r="I82" s="348"/>
    </row>
    <row r="83" ht="15.75" customHeight="1">
      <c r="I83" s="348"/>
    </row>
    <row r="84" ht="15.75" customHeight="1">
      <c r="I84" s="348"/>
    </row>
    <row r="85" ht="15.75" customHeight="1">
      <c r="I85" s="348"/>
    </row>
    <row r="86" ht="15.75" customHeight="1">
      <c r="I86" s="348"/>
    </row>
    <row r="87" ht="15.75" customHeight="1">
      <c r="I87" s="348"/>
    </row>
    <row r="88" ht="15.75" customHeight="1">
      <c r="I88" s="348"/>
    </row>
    <row r="89" ht="15.75" customHeight="1">
      <c r="I89" s="348"/>
    </row>
    <row r="90" ht="15.75" customHeight="1">
      <c r="I90" s="348"/>
    </row>
    <row r="91" ht="15.75" customHeight="1">
      <c r="I91" s="348"/>
    </row>
    <row r="92" ht="15.75" customHeight="1">
      <c r="I92" s="348"/>
    </row>
    <row r="93" ht="15.75" customHeight="1">
      <c r="I93" s="348"/>
    </row>
    <row r="94" ht="15.75" customHeight="1">
      <c r="I94" s="348"/>
    </row>
    <row r="95" ht="15.75" customHeight="1">
      <c r="I95" s="348"/>
    </row>
    <row r="96" ht="15.75" customHeight="1">
      <c r="I96" s="348"/>
    </row>
    <row r="97" ht="15.75" customHeight="1">
      <c r="I97" s="348"/>
    </row>
    <row r="98" ht="15.75" customHeight="1">
      <c r="I98" s="348"/>
    </row>
    <row r="99" ht="15.75" customHeight="1">
      <c r="I99" s="348"/>
    </row>
    <row r="100" ht="15.75" customHeight="1">
      <c r="I100" s="348"/>
    </row>
    <row r="101" ht="15.75" customHeight="1">
      <c r="I101" s="348"/>
    </row>
    <row r="102" ht="15.75" customHeight="1">
      <c r="I102" s="348"/>
    </row>
    <row r="103" ht="15.75" customHeight="1">
      <c r="I103" s="348"/>
    </row>
    <row r="104" ht="15.75" customHeight="1">
      <c r="I104" s="348"/>
    </row>
    <row r="105" ht="15.75" customHeight="1">
      <c r="I105" s="348"/>
    </row>
    <row r="106" ht="15.75" customHeight="1">
      <c r="I106" s="348"/>
    </row>
    <row r="107" ht="15.75" customHeight="1">
      <c r="I107" s="348"/>
    </row>
    <row r="108" ht="15.75" customHeight="1">
      <c r="I108" s="348"/>
    </row>
    <row r="109" ht="15.75" customHeight="1">
      <c r="I109" s="348"/>
    </row>
    <row r="110" ht="15.75" customHeight="1">
      <c r="I110" s="348"/>
    </row>
    <row r="111" ht="15.75" customHeight="1">
      <c r="I111" s="348"/>
    </row>
    <row r="112" ht="15.75" customHeight="1">
      <c r="I112" s="348"/>
    </row>
    <row r="113" ht="15.75" customHeight="1">
      <c r="I113" s="348"/>
    </row>
    <row r="114" ht="15.75" customHeight="1">
      <c r="I114" s="348"/>
    </row>
    <row r="115" ht="15.75" customHeight="1">
      <c r="I115" s="348"/>
    </row>
    <row r="116" ht="15.75" customHeight="1">
      <c r="I116" s="348"/>
    </row>
    <row r="117" ht="15.75" customHeight="1">
      <c r="I117" s="348"/>
    </row>
    <row r="118" ht="15.75" customHeight="1">
      <c r="I118" s="348"/>
    </row>
    <row r="119" ht="15.75" customHeight="1">
      <c r="I119" s="348"/>
    </row>
    <row r="120" ht="15.75" customHeight="1">
      <c r="I120" s="348"/>
    </row>
    <row r="121" ht="15.75" customHeight="1">
      <c r="I121" s="348"/>
    </row>
    <row r="122" ht="15.75" customHeight="1">
      <c r="I122" s="348"/>
    </row>
    <row r="123" ht="15.75" customHeight="1">
      <c r="I123" s="348"/>
    </row>
    <row r="124" ht="15.75" customHeight="1">
      <c r="I124" s="348"/>
    </row>
    <row r="125" ht="15.75" customHeight="1">
      <c r="I125" s="348"/>
    </row>
    <row r="126" ht="15.75" customHeight="1">
      <c r="I126" s="348"/>
    </row>
    <row r="127" ht="15.75" customHeight="1">
      <c r="I127" s="348"/>
    </row>
    <row r="128" ht="15.75" customHeight="1">
      <c r="I128" s="348"/>
    </row>
    <row r="129" ht="15.75" customHeight="1">
      <c r="I129" s="348"/>
    </row>
    <row r="130" ht="15.75" customHeight="1">
      <c r="I130" s="348"/>
    </row>
    <row r="131" ht="15.75" customHeight="1">
      <c r="I131" s="348"/>
    </row>
    <row r="132" ht="15.75" customHeight="1">
      <c r="I132" s="348"/>
    </row>
    <row r="133" ht="15.75" customHeight="1">
      <c r="I133" s="348"/>
    </row>
    <row r="134" ht="15.75" customHeight="1">
      <c r="I134" s="348"/>
    </row>
    <row r="135" ht="15.75" customHeight="1">
      <c r="I135" s="348"/>
    </row>
    <row r="136" ht="15.75" customHeight="1">
      <c r="I136" s="348"/>
    </row>
    <row r="137" ht="15.75" customHeight="1">
      <c r="I137" s="348"/>
    </row>
    <row r="138" ht="15.75" customHeight="1">
      <c r="I138" s="348"/>
    </row>
    <row r="139" ht="15.75" customHeight="1">
      <c r="I139" s="348"/>
    </row>
    <row r="140" ht="15.75" customHeight="1">
      <c r="I140" s="348"/>
    </row>
    <row r="141" ht="15.75" customHeight="1">
      <c r="I141" s="348"/>
    </row>
    <row r="142" ht="15.75" customHeight="1">
      <c r="I142" s="348"/>
    </row>
    <row r="143" ht="15.75" customHeight="1">
      <c r="I143" s="348"/>
    </row>
    <row r="144" ht="15.75" customHeight="1">
      <c r="I144" s="348"/>
    </row>
    <row r="145" ht="15.75" customHeight="1">
      <c r="I145" s="348"/>
    </row>
    <row r="146" ht="15.75" customHeight="1">
      <c r="I146" s="348"/>
    </row>
    <row r="147" ht="15.75" customHeight="1">
      <c r="I147" s="348"/>
    </row>
    <row r="148" ht="15.75" customHeight="1">
      <c r="I148" s="348"/>
    </row>
    <row r="149" ht="15.75" customHeight="1">
      <c r="I149" s="348"/>
    </row>
    <row r="150" ht="15.75" customHeight="1">
      <c r="I150" s="348"/>
    </row>
    <row r="151" ht="15.75" customHeight="1">
      <c r="I151" s="348"/>
    </row>
    <row r="152" ht="15.75" customHeight="1">
      <c r="I152" s="348"/>
    </row>
    <row r="153" ht="15.75" customHeight="1">
      <c r="I153" s="348"/>
    </row>
    <row r="154" ht="15.75" customHeight="1">
      <c r="I154" s="348"/>
    </row>
    <row r="155" ht="15.75" customHeight="1">
      <c r="I155" s="348"/>
    </row>
    <row r="156" ht="15.75" customHeight="1">
      <c r="I156" s="348"/>
    </row>
    <row r="157" ht="15.75" customHeight="1">
      <c r="I157" s="348"/>
    </row>
    <row r="158" ht="15.75" customHeight="1">
      <c r="I158" s="348"/>
    </row>
    <row r="159" ht="15.75" customHeight="1">
      <c r="I159" s="348"/>
    </row>
    <row r="160" ht="15.75" customHeight="1">
      <c r="I160" s="348"/>
    </row>
    <row r="161" ht="15.75" customHeight="1">
      <c r="I161" s="348"/>
    </row>
    <row r="162" ht="15.75" customHeight="1">
      <c r="I162" s="348"/>
    </row>
    <row r="163" ht="15.75" customHeight="1">
      <c r="I163" s="348"/>
    </row>
    <row r="164" ht="15.75" customHeight="1">
      <c r="I164" s="348"/>
    </row>
    <row r="165" ht="15.75" customHeight="1">
      <c r="I165" s="348"/>
    </row>
    <row r="166" ht="15.75" customHeight="1">
      <c r="I166" s="348"/>
    </row>
    <row r="167" ht="15.75" customHeight="1">
      <c r="I167" s="348"/>
    </row>
    <row r="168" ht="15.75" customHeight="1">
      <c r="I168" s="348"/>
    </row>
    <row r="169" ht="15.75" customHeight="1">
      <c r="I169" s="348"/>
    </row>
    <row r="170" ht="15.75" customHeight="1">
      <c r="I170" s="348"/>
    </row>
    <row r="171" ht="15.75" customHeight="1">
      <c r="I171" s="348"/>
    </row>
    <row r="172" ht="15.75" customHeight="1">
      <c r="I172" s="348"/>
    </row>
    <row r="173" ht="15.75" customHeight="1">
      <c r="I173" s="348"/>
    </row>
    <row r="174" ht="15.75" customHeight="1">
      <c r="I174" s="348"/>
    </row>
    <row r="175" ht="15.75" customHeight="1">
      <c r="I175" s="348"/>
    </row>
    <row r="176" ht="15.75" customHeight="1">
      <c r="I176" s="348"/>
    </row>
    <row r="177" ht="15.75" customHeight="1">
      <c r="I177" s="348"/>
    </row>
    <row r="178" ht="15.75" customHeight="1">
      <c r="I178" s="348"/>
    </row>
    <row r="179" ht="15.75" customHeight="1">
      <c r="I179" s="348"/>
    </row>
    <row r="180" ht="15.75" customHeight="1">
      <c r="I180" s="348"/>
    </row>
    <row r="181" ht="15.75" customHeight="1">
      <c r="I181" s="348"/>
    </row>
    <row r="182" ht="15.75" customHeight="1">
      <c r="I182" s="348"/>
    </row>
    <row r="183" ht="15.75" customHeight="1">
      <c r="I183" s="348"/>
    </row>
    <row r="184" ht="15.75" customHeight="1">
      <c r="I184" s="348"/>
    </row>
    <row r="185" ht="15.75" customHeight="1">
      <c r="I185" s="348"/>
    </row>
    <row r="186" ht="15.75" customHeight="1">
      <c r="I186" s="348"/>
    </row>
    <row r="187" ht="15.75" customHeight="1">
      <c r="I187" s="348"/>
    </row>
    <row r="188" ht="15.75" customHeight="1">
      <c r="I188" s="348"/>
    </row>
    <row r="189" ht="15.75" customHeight="1">
      <c r="I189" s="348"/>
    </row>
    <row r="190" ht="15.75" customHeight="1">
      <c r="I190" s="348"/>
    </row>
    <row r="191" ht="15.75" customHeight="1">
      <c r="I191" s="348"/>
    </row>
    <row r="192" ht="15.75" customHeight="1">
      <c r="I192" s="348"/>
    </row>
    <row r="193" ht="15.75" customHeight="1">
      <c r="I193" s="348"/>
    </row>
    <row r="194" ht="15.75" customHeight="1">
      <c r="I194" s="348"/>
    </row>
    <row r="195" ht="15.75" customHeight="1">
      <c r="I195" s="348"/>
    </row>
    <row r="196" ht="15.75" customHeight="1">
      <c r="I196" s="348"/>
    </row>
    <row r="197" ht="15.75" customHeight="1">
      <c r="I197" s="348"/>
    </row>
    <row r="198" ht="15.75" customHeight="1">
      <c r="I198" s="348"/>
    </row>
    <row r="199" ht="15.75" customHeight="1">
      <c r="I199" s="348"/>
    </row>
    <row r="200" ht="15.75" customHeight="1">
      <c r="I200" s="348"/>
    </row>
    <row r="201" ht="15.75" customHeight="1">
      <c r="I201" s="348"/>
    </row>
    <row r="202" ht="15.75" customHeight="1">
      <c r="I202" s="348"/>
    </row>
    <row r="203" ht="15.75" customHeight="1">
      <c r="I203" s="348"/>
    </row>
    <row r="204" ht="15.75" customHeight="1">
      <c r="I204" s="348"/>
    </row>
    <row r="205" ht="15.75" customHeight="1">
      <c r="I205" s="348"/>
    </row>
    <row r="206" ht="15.75" customHeight="1">
      <c r="I206" s="348"/>
    </row>
    <row r="207" ht="15.75" customHeight="1">
      <c r="I207" s="348"/>
    </row>
    <row r="208" ht="15.75" customHeight="1">
      <c r="I208" s="348"/>
    </row>
    <row r="209" ht="15.75" customHeight="1">
      <c r="I209" s="348"/>
    </row>
    <row r="210" ht="15.75" customHeight="1">
      <c r="I210" s="348"/>
    </row>
    <row r="211" ht="15.75" customHeight="1">
      <c r="I211" s="348"/>
    </row>
    <row r="212" ht="15.75" customHeight="1">
      <c r="I212" s="348"/>
    </row>
    <row r="213" ht="15.75" customHeight="1">
      <c r="I213" s="348"/>
    </row>
    <row r="214" ht="15.75" customHeight="1">
      <c r="I214" s="348"/>
    </row>
    <row r="215" ht="15.75" customHeight="1">
      <c r="I215" s="348"/>
    </row>
    <row r="216" ht="15.75" customHeight="1">
      <c r="I216" s="348"/>
    </row>
    <row r="217" ht="15.75" customHeight="1">
      <c r="I217" s="348"/>
    </row>
    <row r="218" ht="15.75" customHeight="1">
      <c r="I218" s="348"/>
    </row>
    <row r="219" ht="15.75" customHeight="1">
      <c r="I219" s="348"/>
    </row>
    <row r="220" ht="15.75" customHeight="1">
      <c r="I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1"/>
    </row>
    <row r="4">
      <c r="B4" s="351"/>
    </row>
    <row r="5">
      <c r="B5" s="351" t="s">
        <v>724</v>
      </c>
    </row>
    <row r="6">
      <c r="B6" s="351" t="s">
        <v>724</v>
      </c>
    </row>
    <row r="7">
      <c r="B7" s="351" t="s">
        <v>724</v>
      </c>
    </row>
    <row r="8">
      <c r="B8" s="351" t="s">
        <v>725</v>
      </c>
    </row>
    <row r="9">
      <c r="B9" s="351" t="s">
        <v>726</v>
      </c>
    </row>
    <row r="10">
      <c r="B10" s="351" t="s">
        <v>727</v>
      </c>
    </row>
    <row r="11">
      <c r="B11" s="351" t="s">
        <v>727</v>
      </c>
    </row>
    <row r="12">
      <c r="B12" s="351"/>
    </row>
    <row r="13">
      <c r="B13" s="351"/>
    </row>
    <row r="14">
      <c r="B14" s="351"/>
    </row>
    <row r="15">
      <c r="B15" s="351"/>
    </row>
    <row r="16">
      <c r="B16" s="351"/>
    </row>
    <row r="17">
      <c r="B17" s="351"/>
    </row>
    <row r="18">
      <c r="B18" s="351"/>
    </row>
    <row r="19">
      <c r="B19" s="351"/>
    </row>
    <row r="20">
      <c r="B20" s="351"/>
    </row>
    <row r="21" ht="15.75" customHeight="1">
      <c r="B21" s="351"/>
    </row>
    <row r="22" ht="15.75" customHeight="1">
      <c r="B22" s="351"/>
    </row>
    <row r="23" ht="15.75" customHeight="1">
      <c r="B23" s="351"/>
    </row>
    <row r="24" ht="15.75" customHeight="1">
      <c r="B24" s="351"/>
    </row>
    <row r="25" ht="15.75" customHeight="1">
      <c r="B25" s="351"/>
    </row>
    <row r="26" ht="15.75" customHeight="1">
      <c r="B26" s="351"/>
    </row>
    <row r="27" ht="15.75" customHeight="1">
      <c r="B27" s="351"/>
    </row>
    <row r="28" ht="15.75" customHeight="1">
      <c r="B28" s="351"/>
    </row>
    <row r="29" ht="15.75" customHeight="1">
      <c r="B29" s="3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2"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3"/>
      <c r="H13" s="295"/>
    </row>
    <row r="14" ht="24.75" customHeight="1">
      <c r="D14" s="277"/>
      <c r="E14" s="297"/>
      <c r="F14" s="271"/>
      <c r="G14" s="271"/>
      <c r="H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4"/>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3"/>
      <c r="H13" s="353"/>
      <c r="I13" s="311"/>
    </row>
    <row r="14" ht="24.75" customHeight="1">
      <c r="E14" s="277"/>
      <c r="F14" s="271"/>
      <c r="G14" s="271"/>
      <c r="H14" s="271"/>
      <c r="I14" s="350" t="s">
        <v>723</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