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visible"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half">GeneralInfo!$S$4:$S$5</definedName>
    <definedName name="AR">Banks!$AA$7</definedName>
    <definedName name="yy">GeneralInfo!$S$1:$S$5</definedName>
    <definedName name="pre">GeneralInfo!$S$1:$S$3</definedName>
  </definedNames>
  <calcPr/>
</workbook>
</file>

<file path=xl/sharedStrings.xml><?xml version="1.0" encoding="utf-8"?>
<sst xmlns="http://schemas.openxmlformats.org/spreadsheetml/2006/main" count="3006" uniqueCount="728">
  <si>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</si>
  <si>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</si>
  <si>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</si>
  <si>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</si>
  <si>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</si>
  <si>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</si>
  <si>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</si>
  <si>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</si>
  <si>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</si>
  <si>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</si>
  <si>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</si>
  <si>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</si>
  <si>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</si>
  <si>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</si>
  <si>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</si>
  <si>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</si>
  <si>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</si>
  <si>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</si>
  <si>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</si>
  <si>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</si>
  <si>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</si>
  <si>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</si>
  <si>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</si>
  <si>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</si>
  <si>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</si>
  <si>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</si>
  <si>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</si>
  <si>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</si>
  <si>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</si>
  <si>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</si>
  <si>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</si>
  <si>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</si>
  <si>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</si>
  <si>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</si>
  <si>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</si>
  <si>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</si>
  <si>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</si>
  <si>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</si>
  <si>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</si>
  <si>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</si>
  <si>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</si>
  <si>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</si>
  <si>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</si>
  <si>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</si>
  <si>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</si>
  <si>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</si>
  <si>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</si>
  <si>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</si>
  <si>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</si>
  <si>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</si>
  <si>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</si>
  <si>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</si>
  <si>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</si>
  <si>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</si>
  <si>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</si>
  <si>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</si>
  <si>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</si>
  <si>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</si>
  <si>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</si>
  <si>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</si>
  <si>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</si>
  <si>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</si>
  <si>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</si>
  <si>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</si>
  <si>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</si>
  <si>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</si>
  <si>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</si>
  <si>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</si>
  <si>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</si>
  <si>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</si>
  <si>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</si>
  <si>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</si>
  <si>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</si>
  <si>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</si>
  <si>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</si>
  <si>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</si>
  <si>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</si>
  <si>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</si>
  <si>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</si>
  <si>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</si>
  <si>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30-06-2021</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</si>
  <si>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</si>
  <si>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</si>
  <si>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</si>
  <si>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</si>
  <si>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</si>
  <si>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</si>
  <si>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</si>
  <si>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</si>
  <si>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</si>
  <si>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</si>
  <si>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</si>
  <si>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</si>
  <si>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</si>
  <si>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</si>
  <si>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</si>
  <si>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</si>
  <si>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</si>
  <si>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</si>
  <si>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</si>
  <si>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</si>
  <si>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</si>
  <si>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</si>
  <si>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</si>
  <si>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</si>
  <si>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</si>
  <si>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</si>
  <si>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</si>
  <si>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</si>
  <si>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</si>
  <si>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</si>
  <si>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</si>
  <si>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</si>
  <si>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</si>
  <si>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</si>
  <si>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</si>
  <si>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</si>
  <si>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</si>
  <si>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</si>
  <si>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</si>
  <si>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</si>
  <si>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</si>
  <si>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</si>
  <si>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</si>
  <si>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</si>
  <si>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</si>
  <si>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</si>
  <si>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</si>
  <si>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</si>
  <si>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</si>
  <si>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</si>
  <si>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</si>
  <si>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</si>
  <si>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</si>
  <si>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</si>
  <si>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</si>
  <si>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</si>
  <si>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</si>
  <si>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</si>
  <si>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</si>
  <si>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</si>
  <si>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</si>
  <si>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</si>
  <si>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</si>
  <si>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</si>
  <si>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</si>
  <si>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</si>
  <si>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</si>
  <si>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</si>
  <si>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</si>
  <si>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</si>
  <si>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</si>
  <si>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</si>
  <si>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</si>
  <si>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</si>
  <si>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</si>
  <si>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</si>
  <si>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</si>
  <si>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</si>
  <si>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</si>
  <si>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</si>
  <si>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</si>
  <si>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</si>
  <si>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</si>
  <si>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</si>
  <si>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</si>
  <si>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</si>
  <si>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</si>
  <si>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</si>
  <si>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</si>
  <si>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</si>
  <si>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</si>
  <si>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</si>
  <si>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</si>
  <si>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</si>
  <si>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</si>
  <si>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</si>
  <si>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</si>
  <si>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</si>
  <si>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</si>
  <si>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</si>
  <si>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</si>
  <si>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</si>
  <si>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</si>
  <si>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</si>
  <si>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</si>
  <si>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</si>
  <si>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</si>
  <si>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</si>
  <si>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</si>
  <si>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</si>
  <si>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</si>
  <si>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</si>
  <si>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</si>
  <si>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</si>
  <si>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</si>
  <si>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</si>
  <si>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</si>
  <si>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</si>
  <si>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</si>
  <si>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</si>
  <si>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</si>
  <si>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</si>
  <si>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</si>
  <si>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</si>
  <si>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</si>
  <si>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</si>
  <si>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</si>
  <si>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</si>
  <si>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</si>
  <si>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</si>
  <si>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</si>
  <si>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</si>
  <si>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</si>
  <si>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</si>
  <si>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</si>
  <si>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</si>
  <si>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</si>
  <si>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</si>
  <si>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</si>
  <si>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</si>
  <si>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</si>
  <si>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</si>
  <si>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</si>
  <si>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</si>
  <si>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</si>
  <si>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</si>
  <si>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</si>
  <si>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</si>
  <si>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</si>
  <si>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</si>
  <si>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</si>
  <si>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</si>
  <si>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</si>
  <si>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</si>
  <si>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</si>
  <si>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</si>
  <si>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</si>
  <si>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</si>
  <si>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</si>
  <si>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</si>
  <si>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</si>
  <si>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</si>
  <si>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</si>
  <si>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</si>
  <si>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</si>
  <si>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</si>
  <si>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</si>
  <si>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</si>
  <si>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</si>
  <si>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</si>
  <si>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</si>
  <si>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</si>
  <si>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</si>
  <si>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</si>
  <si>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</si>
  <si>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</si>
  <si>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</si>
  <si>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</si>
  <si>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</si>
  <si>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</si>
  <si>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</si>
  <si>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</si>
  <si>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</si>
  <si>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</si>
  <si>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</si>
  <si>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</si>
  <si>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</si>
  <si>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</si>
  <si>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</si>
  <si>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</si>
  <si>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</si>
  <si>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</si>
  <si>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</si>
  <si>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</si>
  <si>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</si>
  <si>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</si>
  <si>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</si>
  <si>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</si>
  <si>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</si>
  <si>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</si>
  <si>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</si>
  <si>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</si>
  <si>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</si>
  <si>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</si>
  <si>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</si>
  <si>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</si>
  <si>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</si>
  <si>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</si>
  <si>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</si>
  <si>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</si>
  <si>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</si>
  <si>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</si>
  <si>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</si>
  <si>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</si>
  <si>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</si>
  <si>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</si>
  <si>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</si>
  <si>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</si>
  <si>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</si>
  <si>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</si>
  <si>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</si>
  <si>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</si>
  <si>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</si>
  <si>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</si>
  <si>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</si>
  <si>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</si>
  <si>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</si>
  <si>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</si>
  <si>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</si>
  <si>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</si>
  <si>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</si>
  <si>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</si>
  <si>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</si>
  <si>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</si>
  <si>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</si>
  <si>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</si>
  <si>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</si>
  <si>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</si>
  <si>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</si>
  <si>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</si>
  <si>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</si>
  <si>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</si>
  <si>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</si>
  <si>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</si>
  <si>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</si>
  <si>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</si>
  <si>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</si>
  <si>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</si>
  <si>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</si>
  <si>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</si>
  <si>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</si>
  <si>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</si>
  <si>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</si>
  <si>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</si>
  <si>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</si>
  <si>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</si>
  <si>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</si>
  <si>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</si>
  <si>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</si>
  <si>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</si>
  <si>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</si>
  <si>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</si>
  <si>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</si>
  <si>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</si>
  <si>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</si>
  <si>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</si>
  <si>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</si>
  <si>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</si>
  <si>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</si>
  <si>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</si>
  <si>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</si>
  <si>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</si>
  <si>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</si>
  <si>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</si>
  <si>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</si>
  <si>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</si>
  <si>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</si>
  <si>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</si>
  <si>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</si>
  <si>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</si>
  <si>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</si>
  <si>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</si>
  <si>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</si>
  <si>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</si>
  <si>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</si>
  <si>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</si>
  <si>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</si>
  <si>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</si>
  <si>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</si>
  <si>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</si>
  <si>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</si>
  <si>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</si>
  <si>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</si>
  <si>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</si>
  <si>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</si>
  <si>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</si>
  <si>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</si>
  <si>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</si>
  <si>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</si>
  <si>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</si>
  <si>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</si>
  <si>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</si>
  <si>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</si>
  <si>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</si>
  <si>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</si>
  <si>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</si>
  <si>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</si>
  <si>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</si>
  <si>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</si>
  <si>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</si>
  <si>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</si>
  <si>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</si>
  <si>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</si>
  <si>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</si>
  <si>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</si>
  <si>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</si>
  <si>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</si>
  <si>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</si>
  <si>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</si>
  <si>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</si>
  <si>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</si>
  <si>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</si>
  <si>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</si>
  <si>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</si>
  <si>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</si>
  <si>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</si>
  <si>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</si>
  <si>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</si>
  <si>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</si>
  <si>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</si>
  <si>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</si>
  <si>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</si>
  <si>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</si>
  <si>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</si>
  <si>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</si>
  <si>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</si>
  <si>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</si>
  <si>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</si>
  <si>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</si>
  <si>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</si>
  <si>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</si>
  <si>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</si>
  <si>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</si>
  <si>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</si>
  <si>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</si>
  <si>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</si>
  <si>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</si>
  <si>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</si>
  <si>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</si>
  <si>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</si>
  <si>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</si>
  <si>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</si>
  <si>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</si>
  <si>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</si>
  <si>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</si>
  <si>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</si>
  <si>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</si>
  <si>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</si>
  <si>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</si>
  <si>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</si>
  <si>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</si>
  <si>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</si>
  <si>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</si>
  <si>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</si>
  <si>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</si>
  <si>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</si>
  <si>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</si>
  <si>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</si>
  <si>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</si>
  <si>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</si>
  <si>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</si>
  <si>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</si>
  <si>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</si>
  <si>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</si>
  <si>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</si>
  <si>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</si>
  <si>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</si>
  <si>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</si>
  <si>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</si>
  <si>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</si>
  <si>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</si>
  <si>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</si>
  <si>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</si>
  <si>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</si>
  <si>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</si>
  <si>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</si>
  <si>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</si>
  <si>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</si>
  <si>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</si>
  <si>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</si>
  <si>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</si>
  <si>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</si>
  <si>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</si>
  <si>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</si>
  <si>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</si>
  <si>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</si>
  <si>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</si>
  <si>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</si>
  <si>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</si>
  <si>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</si>
  <si>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</si>
  <si>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</si>
  <si>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</si>
  <si>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</si>
  <si>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</si>
  <si>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</si>
  <si>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</si>
  <si>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</si>
  <si>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</si>
  <si>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</si>
  <si>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</si>
  <si>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</si>
  <si>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</si>
  <si>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</si>
  <si>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</si>
  <si>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</si>
  <si>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</si>
  <si>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</si>
  <si>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</si>
  <si>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</si>
  <si>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</si>
  <si>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</si>
  <si>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</si>
  <si>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</si>
  <si>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</si>
  <si>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</si>
  <si>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</si>
  <si>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</si>
  <si>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</si>
  <si>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</si>
  <si>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</si>
  <si>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</si>
  <si>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</si>
  <si>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</si>
  <si>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</si>
  <si>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</si>
  <si>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</si>
  <si>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</si>
  <si>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</si>
  <si>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</si>
  <si>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</si>
  <si>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</si>
  <si>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</si>
  <si>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</si>
  <si>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</si>
  <si>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</si>
  <si>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</si>
  <si>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</si>
  <si>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</si>
  <si>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</si>
  <si>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</si>
  <si>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</si>
  <si>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</si>
  <si>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</si>
  <si>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</si>
  <si>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</si>
  <si>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</si>
  <si>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</si>
  <si>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</si>
  <si>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</si>
  <si>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</si>
  <si>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</si>
  <si>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</si>
  <si>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</si>
  <si>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</si>
  <si>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</si>
  <si>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</si>
  <si>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</si>
  <si>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</si>
  <si>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</si>
  <si>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</si>
  <si>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</si>
  <si>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</si>
  <si>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</si>
  <si>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</si>
  <si>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</si>
  <si>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</si>
  <si>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</si>
  <si>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</si>
  <si>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</si>
  <si>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</si>
  <si>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</si>
  <si>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</si>
  <si>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</si>
  <si>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</si>
  <si>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</si>
  <si>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</si>
  <si>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</si>
  <si>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</si>
  <si>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</si>
  <si>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</si>
  <si>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</si>
  <si>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</si>
  <si>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</si>
  <si>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</si>
  <si>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</si>
  <si>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</si>
  <si>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</si>
  <si>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</si>
  <si>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</si>
  <si>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</si>
  <si>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</si>
  <si>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</si>
  <si>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</si>
  <si>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</si>
  <si>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</si>
  <si>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</si>
  <si>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</si>
  <si>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</si>
  <si>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</si>
  <si>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</si>
  <si>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</si>
  <si>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</si>
  <si>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</si>
  <si>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</si>
  <si>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</si>
  <si>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</si>
  <si>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</si>
  <si>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</si>
  <si>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</si>
  <si>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</si>
  <si>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</si>
  <si>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</si>
  <si>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</si>
  <si>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</si>
  <si>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</si>
  <si>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</si>
  <si>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</si>
  <si>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</si>
  <si>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</si>
  <si>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</si>
  <si>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</si>
  <si>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</si>
  <si>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</si>
  <si>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</si>
  <si>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</si>
  <si>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</si>
  <si>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</si>
  <si>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</si>
  <si>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</si>
  <si>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</si>
  <si>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</si>
  <si>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</si>
  <si>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</si>
  <si>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</si>
  <si>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</si>
  <si>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</si>
  <si>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</si>
  <si>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</si>
  <si>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</si>
  <si>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</si>
  <si>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</si>
  <si>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</si>
  <si>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</si>
  <si>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</si>
  <si>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</si>
  <si>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</si>
  <si>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</si>
  <si>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</si>
  <si>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</si>
  <si>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</si>
  <si>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</si>
  <si>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</si>
  <si>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</si>
  <si>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</si>
  <si>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</si>
  <si>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</si>
  <si>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</si>
  <si>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</si>
  <si>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</si>
  <si>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</si>
  <si>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</si>
  <si>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</si>
  <si>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</si>
  <si>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</si>
  <si>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</si>
  <si>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</si>
  <si>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</si>
  <si>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</si>
  <si>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</si>
  <si>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</si>
  <si>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</si>
  <si>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</si>
  <si>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</si>
  <si>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</si>
  <si>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</si>
  <si>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</si>
  <si>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</si>
  <si>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</si>
  <si>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</si>
  <si>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</si>
  <si>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</si>
  <si>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</si>
  <si>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</si>
  <si>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</si>
  <si>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</si>
  <si>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</si>
  <si>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</si>
  <si>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</si>
  <si>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</si>
  <si>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</si>
  <si>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</si>
  <si>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</si>
  <si>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</si>
  <si>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</si>
  <si>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NAVINCHANDRA SHAH</t>
  </si>
  <si>
    <t>AAMPS4537L</t>
  </si>
  <si>
    <t>NIKITA NIMESH SHAH</t>
  </si>
  <si>
    <t>AAMPS4532R</t>
  </si>
  <si>
    <t>SONAL KALPESH KORADIA</t>
  </si>
  <si>
    <t>AGPPK2853G</t>
  </si>
  <si>
    <t>BHAVESH RAJKUMAR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</si>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</sst>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3">
      <formula1>IF(F11="Yes",yy,pre)</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52</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5632</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3988546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5634</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8369943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5444.0</v>
      </c>
      <c r="I43" s="193">
        <v>2270196.0</v>
      </c>
      <c r="J43" s="193"/>
      <c r="K43" s="193"/>
      <c r="L43" s="214">
        <v>2270196.0</v>
      </c>
      <c r="M43" s="137">
        <f>+IFERROR(IF(COUNT(L43),ROUND(L43/'Shareholding Pattern'!$L$57*100,2),""),"")</f>
        <v>22.7</v>
      </c>
      <c r="N43" s="193">
        <v>2270196.0</v>
      </c>
      <c r="O43" s="193"/>
      <c r="P43" s="214">
        <v>2270196.0</v>
      </c>
      <c r="Q43" s="139">
        <v>22.7</v>
      </c>
      <c r="R43" s="193"/>
      <c r="S43" s="193"/>
      <c r="T43" s="214" t="str">
        <f t="shared" ref="T43:T50" si="30">+IFERROR(IF(COUNT(R43:S43),ROUND(SUM(R43:S43),0),""),"")</f>
        <v/>
      </c>
      <c r="U43" s="137">
        <f>+IFERROR(IF(COUNT(L43,T43),ROUND(SUM(L43,T43)/SUM('Shareholding Pattern'!$L$57,'Shareholding Pattern'!$T$57)*100,2),""),"")</f>
        <v>22.7</v>
      </c>
      <c r="V43" s="193"/>
      <c r="W43" s="139" t="str">
        <f t="shared" ref="W43:W50" si="31">+IFERROR(IF(COUNT(V43),ROUND(SUM(V43)/SUM(L43)*100,2),""),0)</f>
        <v/>
      </c>
      <c r="X43" s="119"/>
      <c r="Y43" s="120"/>
      <c r="Z43" s="193">
        <v>1899189.0</v>
      </c>
      <c r="AR43" s="69" t="s">
        <v>292</v>
      </c>
    </row>
    <row r="44" ht="43.5" customHeight="1">
      <c r="E44" s="213" t="s">
        <v>572</v>
      </c>
      <c r="F44" s="215" t="s">
        <v>573</v>
      </c>
      <c r="H44" s="193">
        <v>17.0</v>
      </c>
      <c r="I44" s="193">
        <v>3066214.0</v>
      </c>
      <c r="J44" s="193"/>
      <c r="K44" s="193"/>
      <c r="L44" s="214">
        <v>3066214.0</v>
      </c>
      <c r="M44" s="137">
        <f>+IFERROR(IF(COUNT(L44),ROUND(L44/'Shareholding Pattern'!$L$57*100,2),""),"")</f>
        <v>30.66</v>
      </c>
      <c r="N44" s="193">
        <v>3066214.0</v>
      </c>
      <c r="O44" s="193"/>
      <c r="P44" s="214">
        <v>3066214.0</v>
      </c>
      <c r="Q44" s="139">
        <v>30.66</v>
      </c>
      <c r="R44" s="193"/>
      <c r="S44" s="193"/>
      <c r="T44" s="214" t="str">
        <f t="shared" si="30"/>
        <v/>
      </c>
      <c r="U44" s="137">
        <f>+IFERROR(IF(COUNT(L44,T44),ROUND(SUM(L44,T44)/SUM('Shareholding Pattern'!$L$57,'Shareholding Pattern'!$T$57)*100,2),""),"")</f>
        <v>30.66</v>
      </c>
      <c r="V44" s="193"/>
      <c r="W44" s="139" t="str">
        <f t="shared" si="31"/>
        <v/>
      </c>
      <c r="X44" s="119"/>
      <c r="Y44" s="120"/>
      <c r="Z44" s="193">
        <v>1839814.0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170.0</v>
      </c>
      <c r="I48" s="193">
        <v>268267.0</v>
      </c>
      <c r="J48" s="193"/>
      <c r="K48" s="193"/>
      <c r="L48" s="219">
        <v>268267.0</v>
      </c>
      <c r="M48" s="148">
        <f>+IFERROR(IF(COUNT(L48),ROUND(L48/'Shareholding Pattern'!$L$57*100,2),""),"")</f>
        <v>2.68</v>
      </c>
      <c r="N48" s="193">
        <v>268267.0</v>
      </c>
      <c r="O48" s="193"/>
      <c r="P48" s="219">
        <v>268267.0</v>
      </c>
      <c r="Q48" s="149">
        <v>2.68</v>
      </c>
      <c r="R48" s="193"/>
      <c r="S48" s="193"/>
      <c r="T48" s="219" t="str">
        <f t="shared" si="30"/>
        <v/>
      </c>
      <c r="U48" s="148">
        <f>+IFERROR(IF(COUNT(L48,T48),ROUND(SUM(L48,T48)/SUM('Shareholding Pattern'!$L$57,'Shareholding Pattern'!$T$57)*100,2),""),"")</f>
        <v>2.68</v>
      </c>
      <c r="V48" s="193"/>
      <c r="W48" s="149" t="str">
        <f t="shared" si="31"/>
        <v/>
      </c>
      <c r="X48" s="119"/>
      <c r="Y48" s="120"/>
      <c r="Z48" s="193">
        <v>235617.0</v>
      </c>
      <c r="AR48" s="69" t="s">
        <v>302</v>
      </c>
    </row>
    <row r="49" ht="19.5" customHeight="1">
      <c r="E49" s="150" t="s">
        <v>577</v>
      </c>
      <c r="F49" s="3"/>
      <c r="G49" s="4"/>
      <c r="H49" s="151">
        <f t="shared" ref="H49:K49" si="34">+IFERROR(IF(COUNT(H43:H48),ROUND(SUM(H43:H48),0),""),"")</f>
        <v>5631</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3974620</v>
      </c>
      <c r="AR49" s="69" t="s">
        <v>304</v>
      </c>
    </row>
    <row r="50" ht="19.5" customHeight="1">
      <c r="E50" s="179" t="s">
        <v>578</v>
      </c>
      <c r="F50" s="3"/>
      <c r="G50" s="4"/>
      <c r="H50" s="151">
        <f t="shared" ref="H50:K50" si="37">+IFERROR(IF(COUNT(H39,H41,H49),ROUND(SUM(H39,H41,H49),0),""),"")</f>
        <v>5632</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3988546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5634</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8369943</v>
      </c>
    </row>
    <row r="58" ht="22.5" customHeight="1">
      <c r="E58" s="242" t="s">
        <v>588</v>
      </c>
      <c r="F58" s="190"/>
      <c r="G58" s="191"/>
      <c r="H58" s="239">
        <f t="shared" ref="H58:L58" si="51">+IFERROR(IF(COUNT(H26,H50,H56),ROUND(SUM(H26,H50,H56),0),""),"")</f>
        <v>5634</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8369943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6.0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SUM(AC21:AC65541)</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20" si="1">+IFERROR(IF(COUNT(H15:J15),ROUND(SUM(H15:J15),0),""),"")</f>
        <v>1310169</v>
      </c>
      <c r="L15" s="221">
        <f>+IFERROR(IF(COUNT(K15),ROUND(K15/'Shareholding Pattern'!$L$57*100,2),""),"")</f>
        <v>13.1</v>
      </c>
      <c r="M15" s="267">
        <v>1310169.0</v>
      </c>
      <c r="N15" s="267"/>
      <c r="O15" s="154">
        <f t="shared" ref="O15:O20" si="2">+IFERROR(IF(COUNT(M15:N15),ROUND(SUM(M15,N15),2),""),"")</f>
        <v>1310169</v>
      </c>
      <c r="P15" s="221">
        <f>+IFERROR(IF(COUNT(O15),ROUND(O15/('Shareholding Pattern'!$P$58)*100,2),""),"")</f>
        <v>13.1</v>
      </c>
      <c r="Q15" s="263"/>
      <c r="R15" s="263"/>
      <c r="S15" s="275" t="str">
        <f t="shared" ref="S15:S20" si="3">+IFERROR(IF(COUNT(Q15:R15),ROUND(SUM(Q15:R15),0),""),"")</f>
        <v/>
      </c>
      <c r="T15" s="265">
        <f>+IFERROR(IF(COUNT(K15,S15),ROUND(SUM(S15,K15)/SUM('Shareholding Pattern'!$L$57,'Shareholding Pattern'!$T$57)*100,2),""),"")</f>
        <v>13.1</v>
      </c>
      <c r="U15" s="263"/>
      <c r="V15" s="265" t="str">
        <f t="shared" ref="V15:V20" si="4">+IFERROR(IF(COUNT(U15),ROUND(SUM(U15)/SUM(K15)*100,2),""),0)</f>
        <v/>
      </c>
      <c r="W15" s="263">
        <v>360169.0</v>
      </c>
      <c r="X15" s="276"/>
      <c r="Y15" s="260"/>
      <c r="Z15" s="260"/>
      <c r="AA15" s="260"/>
      <c r="AB15" s="260"/>
      <c r="AC15" s="260">
        <f t="shared" ref="AC15:AC20" si="5">IF(SUM(H15:W15)&gt;0,1,0)</f>
        <v>1</v>
      </c>
    </row>
    <row r="16" ht="24.75" customHeight="1">
      <c r="E16" s="82">
        <v>2.0</v>
      </c>
      <c r="F16" s="335" t="s">
        <v>686</v>
      </c>
      <c r="G16" s="274" t="s">
        <v>687</v>
      </c>
      <c r="H16" s="263">
        <v>399488.0</v>
      </c>
      <c r="I16" s="263"/>
      <c r="J16" s="263"/>
      <c r="K16" s="275">
        <f t="shared" si="1"/>
        <v>399488</v>
      </c>
      <c r="L16" s="221">
        <f>+IFERROR(IF(COUNT(K16),ROUND(K16/'Shareholding Pattern'!$L$57*100,2),""),"")</f>
        <v>3.99</v>
      </c>
      <c r="M16" s="267">
        <v>399488.0</v>
      </c>
      <c r="N16" s="267"/>
      <c r="O16" s="154">
        <f t="shared" si="2"/>
        <v>399488</v>
      </c>
      <c r="P16" s="221">
        <f>+IFERROR(IF(COUNT(O16),ROUND(O16/('Shareholding Pattern'!$P$58)*100,2),""),"")</f>
        <v>3.99</v>
      </c>
      <c r="Q16" s="263"/>
      <c r="R16" s="263"/>
      <c r="S16" s="275" t="str">
        <f t="shared" si="3"/>
        <v/>
      </c>
      <c r="T16" s="265">
        <f>+IFERROR(IF(COUNT(K16,S16),ROUND(SUM(S16,K16)/SUM('Shareholding Pattern'!$L$57,'Shareholding Pattern'!$T$57)*100,2),""),"")</f>
        <v>3.99</v>
      </c>
      <c r="U16" s="263"/>
      <c r="V16" s="265" t="str">
        <f t="shared" si="4"/>
        <v/>
      </c>
      <c r="W16" s="263">
        <v>399488.0</v>
      </c>
      <c r="X16" s="276"/>
      <c r="Y16" s="260"/>
      <c r="Z16" s="260"/>
      <c r="AA16" s="260"/>
      <c r="AB16" s="260"/>
      <c r="AC16" s="260">
        <f t="shared" si="5"/>
        <v>1</v>
      </c>
    </row>
    <row r="17" ht="24.75" customHeight="1">
      <c r="E17" s="82">
        <v>3.0</v>
      </c>
      <c r="F17" s="335" t="s">
        <v>688</v>
      </c>
      <c r="G17" s="274" t="s">
        <v>689</v>
      </c>
      <c r="H17" s="263">
        <v>397125.0</v>
      </c>
      <c r="I17" s="263"/>
      <c r="J17" s="263"/>
      <c r="K17" s="275">
        <f t="shared" si="1"/>
        <v>397125</v>
      </c>
      <c r="L17" s="221">
        <f>+IFERROR(IF(COUNT(K17),ROUND(K17/'Shareholding Pattern'!$L$57*100,2),""),"")</f>
        <v>3.97</v>
      </c>
      <c r="M17" s="267">
        <v>397125.0</v>
      </c>
      <c r="N17" s="267"/>
      <c r="O17" s="154">
        <f t="shared" si="2"/>
        <v>397125</v>
      </c>
      <c r="P17" s="221">
        <f>+IFERROR(IF(COUNT(O17),ROUND(O17/('Shareholding Pattern'!$P$58)*100,2),""),"")</f>
        <v>3.97</v>
      </c>
      <c r="Q17" s="263"/>
      <c r="R17" s="263"/>
      <c r="S17" s="275" t="str">
        <f t="shared" si="3"/>
        <v/>
      </c>
      <c r="T17" s="265">
        <f>+IFERROR(IF(COUNT(K17,S17),ROUND(SUM(S17,K17)/SUM('Shareholding Pattern'!$L$57,'Shareholding Pattern'!$T$57)*100,2),""),"")</f>
        <v>3.97</v>
      </c>
      <c r="U17" s="263"/>
      <c r="V17" s="265" t="str">
        <f t="shared" si="4"/>
        <v/>
      </c>
      <c r="W17" s="263">
        <v>397125.0</v>
      </c>
      <c r="X17" s="276"/>
      <c r="Y17" s="260"/>
      <c r="Z17" s="260"/>
      <c r="AA17" s="260"/>
      <c r="AB17" s="260"/>
      <c r="AC17" s="260">
        <f t="shared" si="5"/>
        <v>1</v>
      </c>
    </row>
    <row r="18" ht="24.75" customHeight="1">
      <c r="E18" s="82">
        <v>4.0</v>
      </c>
      <c r="F18" s="335" t="s">
        <v>690</v>
      </c>
      <c r="G18" s="274" t="s">
        <v>691</v>
      </c>
      <c r="H18" s="263">
        <v>309164.0</v>
      </c>
      <c r="I18" s="263"/>
      <c r="J18" s="263"/>
      <c r="K18" s="275">
        <f t="shared" si="1"/>
        <v>309164</v>
      </c>
      <c r="L18" s="221">
        <f>+IFERROR(IF(COUNT(K18),ROUND(K18/'Shareholding Pattern'!$L$57*100,2),""),"")</f>
        <v>3.09</v>
      </c>
      <c r="M18" s="267">
        <v>309164.0</v>
      </c>
      <c r="N18" s="267"/>
      <c r="O18" s="154">
        <f t="shared" si="2"/>
        <v>309164</v>
      </c>
      <c r="P18" s="221">
        <f>+IFERROR(IF(COUNT(O18),ROUND(O18/('Shareholding Pattern'!$P$58)*100,2),""),"")</f>
        <v>3.09</v>
      </c>
      <c r="Q18" s="263"/>
      <c r="R18" s="263"/>
      <c r="S18" s="275" t="str">
        <f t="shared" si="3"/>
        <v/>
      </c>
      <c r="T18" s="265">
        <f>+IFERROR(IF(COUNT(K18,S18),ROUND(SUM(S18,K18)/SUM('Shareholding Pattern'!$L$57,'Shareholding Pattern'!$T$57)*100,2),""),"")</f>
        <v>3.09</v>
      </c>
      <c r="U18" s="263"/>
      <c r="V18" s="265" t="str">
        <f t="shared" si="4"/>
        <v/>
      </c>
      <c r="W18" s="263">
        <v>170964.0</v>
      </c>
      <c r="X18" s="276"/>
      <c r="Y18" s="260"/>
      <c r="Z18" s="260"/>
      <c r="AA18" s="260"/>
      <c r="AB18" s="260"/>
      <c r="AC18" s="260">
        <f t="shared" si="5"/>
        <v>1</v>
      </c>
    </row>
    <row r="19" ht="24.75" customHeight="1">
      <c r="E19" s="82">
        <v>5.0</v>
      </c>
      <c r="F19" s="335" t="s">
        <v>692</v>
      </c>
      <c r="G19" s="274" t="s">
        <v>693</v>
      </c>
      <c r="H19" s="263">
        <v>138200.0</v>
      </c>
      <c r="I19" s="263"/>
      <c r="J19" s="263"/>
      <c r="K19" s="275">
        <f t="shared" si="1"/>
        <v>138200</v>
      </c>
      <c r="L19" s="221">
        <f>+IFERROR(IF(COUNT(K19),ROUND(K19/'Shareholding Pattern'!$L$57*100,2),""),"")</f>
        <v>1.38</v>
      </c>
      <c r="M19" s="267">
        <v>138200.0</v>
      </c>
      <c r="N19" s="267"/>
      <c r="O19" s="154">
        <f t="shared" si="2"/>
        <v>138200</v>
      </c>
      <c r="P19" s="221">
        <f>+IFERROR(IF(COUNT(O19),ROUND(O19/('Shareholding Pattern'!$P$58)*100,2),""),"")</f>
        <v>1.38</v>
      </c>
      <c r="Q19" s="263"/>
      <c r="R19" s="263"/>
      <c r="S19" s="275" t="str">
        <f t="shared" si="3"/>
        <v/>
      </c>
      <c r="T19" s="265">
        <f>+IFERROR(IF(COUNT(K19,S19),ROUND(SUM(S19,K19)/SUM('Shareholding Pattern'!$L$57,'Shareholding Pattern'!$T$57)*100,2),""),"")</f>
        <v>1.38</v>
      </c>
      <c r="U19" s="263"/>
      <c r="V19" s="265" t="str">
        <f t="shared" si="4"/>
        <v/>
      </c>
      <c r="W19" s="263">
        <v>0.0</v>
      </c>
      <c r="X19" s="276"/>
      <c r="Y19" s="260"/>
      <c r="Z19" s="260"/>
      <c r="AA19" s="260"/>
      <c r="AB19" s="260"/>
      <c r="AC19" s="260">
        <f t="shared" si="5"/>
        <v>1</v>
      </c>
    </row>
    <row r="20" ht="24.75" customHeight="1">
      <c r="E20" s="82">
        <v>6.0</v>
      </c>
      <c r="F20" s="335" t="s">
        <v>694</v>
      </c>
      <c r="G20" s="274" t="s">
        <v>695</v>
      </c>
      <c r="H20" s="263">
        <v>121124.0</v>
      </c>
      <c r="I20" s="263"/>
      <c r="J20" s="263"/>
      <c r="K20" s="275">
        <f t="shared" si="1"/>
        <v>121124</v>
      </c>
      <c r="L20" s="221">
        <f>+IFERROR(IF(COUNT(K20),ROUND(K20/'Shareholding Pattern'!$L$57*100,2),""),"")</f>
        <v>1.21</v>
      </c>
      <c r="M20" s="267">
        <v>121124.0</v>
      </c>
      <c r="N20" s="267"/>
      <c r="O20" s="154">
        <f t="shared" si="2"/>
        <v>121124</v>
      </c>
      <c r="P20" s="221">
        <f>+IFERROR(IF(COUNT(O20),ROUND(O20/('Shareholding Pattern'!$P$58)*100,2),""),"")</f>
        <v>1.21</v>
      </c>
      <c r="Q20" s="263"/>
      <c r="R20" s="263"/>
      <c r="S20" s="275" t="str">
        <f t="shared" si="3"/>
        <v/>
      </c>
      <c r="T20" s="265">
        <f>+IFERROR(IF(COUNT(K20,S20),ROUND(SUM(S20,K20)/SUM('Shareholding Pattern'!$L$57,'Shareholding Pattern'!$T$57)*100,2),""),"")</f>
        <v>1.21</v>
      </c>
      <c r="U20" s="263"/>
      <c r="V20" s="265" t="str">
        <f t="shared" si="4"/>
        <v/>
      </c>
      <c r="W20" s="263">
        <v>121124.0</v>
      </c>
      <c r="X20" s="276"/>
      <c r="Y20" s="260"/>
      <c r="Z20" s="260"/>
      <c r="AA20" s="260"/>
      <c r="AB20" s="260"/>
      <c r="AC20" s="260">
        <f t="shared" si="5"/>
        <v>1</v>
      </c>
    </row>
    <row r="21" ht="24.75" hidden="1" customHeight="1">
      <c r="E21" s="277"/>
      <c r="F21" s="297"/>
      <c r="G21" s="297"/>
      <c r="H21" s="297"/>
      <c r="I21" s="297"/>
      <c r="J21" s="297"/>
      <c r="K21" s="297"/>
      <c r="L21" s="297"/>
      <c r="M21" s="297"/>
      <c r="N21" s="297"/>
      <c r="O21" s="297"/>
      <c r="P21" s="297"/>
      <c r="Q21" s="297"/>
      <c r="R21" s="297"/>
      <c r="S21" s="297"/>
      <c r="T21" s="297"/>
      <c r="U21" s="297"/>
      <c r="V21" s="297"/>
      <c r="W21" s="272"/>
    </row>
    <row r="22" ht="19.5" customHeight="1">
      <c r="E22" s="307"/>
      <c r="F22" s="326" t="s">
        <v>168</v>
      </c>
      <c r="G22" s="326" t="s">
        <v>168</v>
      </c>
      <c r="H22" s="151">
        <f t="shared" ref="H22:K22" si="6">+IFERROR(IF(COUNT(H14:H21),ROUND(SUM(H14:H21),0),""),"")</f>
        <v>2675270</v>
      </c>
      <c r="I22" s="151" t="str">
        <f t="shared" si="6"/>
        <v/>
      </c>
      <c r="J22" s="151" t="str">
        <f t="shared" si="6"/>
        <v/>
      </c>
      <c r="K22" s="151">
        <f t="shared" si="6"/>
        <v>2675270</v>
      </c>
      <c r="L22" s="265">
        <f>+IFERROR(IF(COUNT(K22),ROUND(K22/'Shareholding Pattern'!$L$57*100,2),""),"")</f>
        <v>26.75</v>
      </c>
      <c r="M22" s="85">
        <f t="shared" ref="M22:O22" si="7">+IFERROR(IF(COUNT(M14:M21),ROUND(SUM(M14:M21),0),""),"")</f>
        <v>2675270</v>
      </c>
      <c r="N22" s="85" t="str">
        <f t="shared" si="7"/>
        <v/>
      </c>
      <c r="O22" s="85">
        <f t="shared" si="7"/>
        <v>2675270</v>
      </c>
      <c r="P22" s="265">
        <f>+IFERROR(IF(COUNT(O22),ROUND(O22/('Shareholding Pattern'!$P$58)*100,2),""),"")</f>
        <v>26.75</v>
      </c>
      <c r="Q22" s="151" t="str">
        <f t="shared" ref="Q22:S22" si="8">+IFERROR(IF(COUNT(Q14:Q21),ROUND(SUM(Q14:Q21),0),""),"")</f>
        <v/>
      </c>
      <c r="R22" s="151" t="str">
        <f t="shared" si="8"/>
        <v/>
      </c>
      <c r="S22" s="151" t="str">
        <f t="shared" si="8"/>
        <v/>
      </c>
      <c r="T22" s="265">
        <f>+IFERROR(IF(COUNT(K22,S22),ROUND(SUM(S22,K22)/SUM('Shareholding Pattern'!$L$57,'Shareholding Pattern'!$T$57)*100,2),""),"")</f>
        <v>26.75</v>
      </c>
      <c r="U22" s="151" t="str">
        <f>+IFERROR(IF(COUNT(U14:U21),ROUND(SUM(U14:U21),0),""),"")</f>
        <v/>
      </c>
      <c r="V22" s="265" t="str">
        <f>+IFERROR(IF(COUNT(U22),ROUND(SUM(U22)/SUM(K22)*100,2),""),0)</f>
        <v/>
      </c>
      <c r="W22" s="151">
        <f>+IFERROR(IF(COUNT(W14:W21),ROUND(SUM(W14:W21),0),""),"")</f>
        <v>1448870</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696</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697</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698</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699</v>
      </c>
      <c r="AK1" s="69" t="s">
        <v>700</v>
      </c>
      <c r="AL1" s="69" t="s">
        <v>627</v>
      </c>
      <c r="AM1" s="69" t="s">
        <v>701</v>
      </c>
      <c r="AN1" s="69" t="s">
        <v>702</v>
      </c>
      <c r="AO1" s="69" t="s">
        <v>703</v>
      </c>
      <c r="AP1" s="69" t="s">
        <v>704</v>
      </c>
      <c r="AQ1" s="69" t="s">
        <v>625</v>
      </c>
      <c r="AR1" s="69" t="s">
        <v>705</v>
      </c>
      <c r="AS1" s="69" t="s">
        <v>706</v>
      </c>
      <c r="AT1" s="69" t="s">
        <v>655</v>
      </c>
      <c r="AU1" s="69" t="s">
        <v>707</v>
      </c>
      <c r="AV1" s="69" t="s">
        <v>708</v>
      </c>
      <c r="AW1" s="69" t="s">
        <v>709</v>
      </c>
      <c r="AX1" s="69" t="s">
        <v>651</v>
      </c>
      <c r="AY1" s="69" t="s">
        <v>632</v>
      </c>
      <c r="AZ1" s="69" t="s">
        <v>626</v>
      </c>
      <c r="BA1" s="69" t="s">
        <v>624</v>
      </c>
      <c r="BB1" s="69" t="s">
        <v>710</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170</v>
      </c>
      <c r="J3" s="69">
        <f t="shared" si="1"/>
        <v>268267</v>
      </c>
      <c r="K3" s="69" t="str">
        <f t="shared" si="1"/>
        <v/>
      </c>
      <c r="L3" s="69" t="str">
        <f t="shared" si="1"/>
        <v/>
      </c>
      <c r="M3" s="69">
        <f t="shared" si="1"/>
        <v>268267</v>
      </c>
      <c r="N3" s="69">
        <f>+IFERROR(IF(COUNT(N13:N21),ROUND(SUMIF($F$13:N21,"Category",N13:N21),2),""),"")</f>
        <v>2.68</v>
      </c>
      <c r="O3" s="69">
        <f t="shared" ref="O3:Q3" si="2">+IFERROR(IF(COUNT(O13:O21),ROUND(SUMIF($F$13:O21,"Category",O13:O21),0),""),"")</f>
        <v>268267</v>
      </c>
      <c r="P3" s="69" t="str">
        <f t="shared" si="2"/>
        <v/>
      </c>
      <c r="Q3" s="69">
        <f t="shared" si="2"/>
        <v>268267</v>
      </c>
      <c r="R3" s="69">
        <f>+IFERROR(IF(COUNT(R13:R21),ROUND(SUMIF($F$13:R21,"Category",R13:R21),2),""),"")</f>
        <v>2.68</v>
      </c>
      <c r="S3" s="69" t="str">
        <f t="shared" ref="S3:U3" si="3">+IFERROR(IF(COUNT(S13:S21),ROUND(SUMIF($F$13:S21,"Category",S13:S21),0),""),"")</f>
        <v/>
      </c>
      <c r="T3" s="69" t="str">
        <f t="shared" si="3"/>
        <v/>
      </c>
      <c r="U3" s="69" t="str">
        <f t="shared" si="3"/>
        <v/>
      </c>
      <c r="V3" s="69">
        <f>+IFERROR(IF(COUNT(V13:V21),ROUND(SUMIF($F$13:V21,"Category",V13:V21),2),""),"")</f>
        <v>2.68</v>
      </c>
      <c r="W3" s="69" t="str">
        <f>+IFERROR(IF(COUNT(W13:W21),ROUND(SUMIF($F$13:W21,"Category",W13:W21),0),""),"")</f>
        <v/>
      </c>
      <c r="X3" s="69" t="str">
        <f>+IFERROR(IF(COUNT(X13:X21),ROUND(SUMIF($F$13:X21,"Category",X13:X21),2),""),"")</f>
        <v/>
      </c>
      <c r="Y3" s="69">
        <f>+IFERROR(IF(COUNT(Y13:Y21),ROUND(SUMIF($F$13:Y21,"Category",Y13:Y21),0),""),"")</f>
        <v>235617</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711</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706</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60.0</v>
      </c>
      <c r="J16" s="263">
        <v>75026.0</v>
      </c>
      <c r="K16" s="263"/>
      <c r="L16" s="263"/>
      <c r="M16" s="275">
        <f t="shared" si="4"/>
        <v>75026</v>
      </c>
      <c r="N16" s="221">
        <f>+IFERROR(IF(COUNT(M16),ROUND(M16/'Shareholding Pattern'!$L$57*100,2),""),"")</f>
        <v>0.75</v>
      </c>
      <c r="O16" s="263">
        <v>75026.0</v>
      </c>
      <c r="P16" s="263"/>
      <c r="Q16" s="275">
        <f t="shared" si="5"/>
        <v>75026</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45776.0</v>
      </c>
      <c r="Z16" s="276"/>
      <c r="AA16" s="260"/>
      <c r="AB16" s="260"/>
      <c r="AC16" s="260">
        <f t="shared" si="8"/>
        <v>1</v>
      </c>
    </row>
    <row r="17" ht="24.75" customHeight="1">
      <c r="D17" s="261">
        <v>3.0</v>
      </c>
      <c r="E17" s="318" t="s">
        <v>656</v>
      </c>
      <c r="F17" s="318" t="s">
        <v>638</v>
      </c>
      <c r="G17" s="337"/>
      <c r="H17" s="338"/>
      <c r="I17" s="263">
        <v>13.0</v>
      </c>
      <c r="J17" s="263">
        <v>92526.0</v>
      </c>
      <c r="K17" s="263"/>
      <c r="L17" s="263"/>
      <c r="M17" s="275">
        <f t="shared" si="4"/>
        <v>92526</v>
      </c>
      <c r="N17" s="221">
        <f>+IFERROR(IF(COUNT(M17),ROUND(M17/'Shareholding Pattern'!$L$57*100,2),""),"")</f>
        <v>0.93</v>
      </c>
      <c r="O17" s="263">
        <v>92526.0</v>
      </c>
      <c r="P17" s="263"/>
      <c r="Q17" s="275">
        <f t="shared" si="5"/>
        <v>92526</v>
      </c>
      <c r="R17" s="221">
        <f>+IFERROR(IF(COUNT(Q17),ROUND(Q17/('Shareholding Pattern'!$P$58)*100,2),""),"")</f>
        <v>0.93</v>
      </c>
      <c r="S17" s="263"/>
      <c r="T17" s="263"/>
      <c r="U17" s="275" t="str">
        <f t="shared" si="6"/>
        <v/>
      </c>
      <c r="V17" s="265">
        <f>+IFERROR(IF(COUNT(M17,U17),ROUND(SUM(U17,M17)/SUM('Shareholding Pattern'!$L$57,'Shareholding Pattern'!$T$57)*100,2),""),"")</f>
        <v>0.93</v>
      </c>
      <c r="W17" s="263"/>
      <c r="X17" s="265" t="str">
        <f t="shared" si="7"/>
        <v/>
      </c>
      <c r="Y17" s="263">
        <v>92526.0</v>
      </c>
      <c r="Z17" s="276"/>
      <c r="AA17" s="260"/>
      <c r="AB17" s="260"/>
      <c r="AC17" s="260">
        <f t="shared" si="8"/>
        <v>1</v>
      </c>
    </row>
    <row r="18" ht="24.75" customHeight="1">
      <c r="D18" s="261">
        <v>4.0</v>
      </c>
      <c r="E18" s="318" t="s">
        <v>699</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707</v>
      </c>
      <c r="F19" s="318" t="s">
        <v>638</v>
      </c>
      <c r="G19" s="337"/>
      <c r="H19" s="338"/>
      <c r="I19" s="263">
        <v>24.0</v>
      </c>
      <c r="J19" s="263">
        <v>6241.0</v>
      </c>
      <c r="K19" s="263"/>
      <c r="L19" s="263"/>
      <c r="M19" s="275">
        <f t="shared" si="4"/>
        <v>6241</v>
      </c>
      <c r="N19" s="221">
        <f>+IFERROR(IF(COUNT(M19),ROUND(M19/'Shareholding Pattern'!$L$57*100,2),""),"")</f>
        <v>0.06</v>
      </c>
      <c r="O19" s="263">
        <v>6241.0</v>
      </c>
      <c r="P19" s="263"/>
      <c r="Q19" s="275">
        <f t="shared" si="5"/>
        <v>6241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3041.0</v>
      </c>
      <c r="Z19" s="276"/>
      <c r="AA19" s="260"/>
      <c r="AB19" s="260"/>
      <c r="AC19" s="260">
        <f t="shared" si="8"/>
        <v>1</v>
      </c>
    </row>
    <row r="20" ht="24.75" customHeight="1">
      <c r="D20" s="261">
        <v>6.0</v>
      </c>
      <c r="E20" s="318" t="s">
        <v>625</v>
      </c>
      <c r="F20" s="318" t="s">
        <v>638</v>
      </c>
      <c r="G20" s="337"/>
      <c r="H20" s="338"/>
      <c r="I20" s="263">
        <v>70.0</v>
      </c>
      <c r="J20" s="263">
        <v>93894.0</v>
      </c>
      <c r="K20" s="263"/>
      <c r="L20" s="263"/>
      <c r="M20" s="275">
        <f t="shared" si="4"/>
        <v>93894</v>
      </c>
      <c r="N20" s="221">
        <f>+IFERROR(IF(COUNT(M20),ROUND(M20/'Shareholding Pattern'!$L$57*100,2),""),"")</f>
        <v>0.94</v>
      </c>
      <c r="O20" s="263">
        <v>93894.0</v>
      </c>
      <c r="P20" s="263"/>
      <c r="Q20" s="275">
        <f t="shared" si="5"/>
        <v>93894</v>
      </c>
      <c r="R20" s="221">
        <f>+IFERROR(IF(COUNT(Q20),ROUND(Q20/('Shareholding Pattern'!$P$58)*100,2),""),"")</f>
        <v>0.94</v>
      </c>
      <c r="S20" s="263"/>
      <c r="T20" s="263"/>
      <c r="U20" s="275" t="str">
        <f t="shared" si="6"/>
        <v/>
      </c>
      <c r="V20" s="265">
        <f>+IFERROR(IF(COUNT(M20,U20),ROUND(SUM(U20,M20)/SUM('Shareholding Pattern'!$L$57,'Shareholding Pattern'!$T$57)*100,2),""),"")</f>
        <v>0.94</v>
      </c>
      <c r="W20" s="263"/>
      <c r="X20" s="265" t="str">
        <f t="shared" si="7"/>
        <v/>
      </c>
      <c r="Y20" s="263">
        <v>93894.0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170</v>
      </c>
      <c r="J22" s="151">
        <f t="shared" si="9"/>
        <v>268267</v>
      </c>
      <c r="K22" s="151" t="str">
        <f t="shared" si="9"/>
        <v/>
      </c>
      <c r="L22" s="151" t="str">
        <f t="shared" si="9"/>
        <v/>
      </c>
      <c r="M22" s="151">
        <f t="shared" si="9"/>
        <v>268267</v>
      </c>
      <c r="N22" s="265">
        <f>+IFERROR(IF(COUNT(N13:N21),ROUND(SUMIF($F$13:N21,"Category",N13:N21),2),""),"")</f>
        <v>2.68</v>
      </c>
      <c r="O22" s="85">
        <f t="shared" ref="O22:Q22" si="10">+IFERROR(IF(COUNT(O13:O21),ROUND(SUMIF($F$13:O21,"Category",O13:O21),0),""),"")</f>
        <v>268267</v>
      </c>
      <c r="P22" s="85" t="str">
        <f t="shared" si="10"/>
        <v/>
      </c>
      <c r="Q22" s="85">
        <f t="shared" si="10"/>
        <v>268267</v>
      </c>
      <c r="R22" s="265">
        <f>+IFERROR(IF(COUNT(R13:R21),ROUND(SUMIF($F$13:R21,"Category",R13:R21),2),""),"")</f>
        <v>2.68</v>
      </c>
      <c r="S22" s="151" t="str">
        <f t="shared" ref="S22:U22" si="11">+IFERROR(IF(COUNT(S13:S21),ROUND(SUMIF($F$13:S21,"Category",S13:S21),0),""),"")</f>
        <v/>
      </c>
      <c r="T22" s="151" t="str">
        <f t="shared" si="11"/>
        <v/>
      </c>
      <c r="U22" s="151" t="str">
        <f t="shared" si="11"/>
        <v/>
      </c>
      <c r="V22" s="265">
        <f>+IFERROR(IF(COUNT(V13:V21),ROUND(SUMIF($F$13:V21,"Category",V13:V21),2),""),"")</f>
        <v>2.68</v>
      </c>
      <c r="W22" s="151" t="str">
        <f>+IFERROR(IF(COUNT(W13:W21),ROUND(SUMIF($F$13:W21,"Category",W13:W21),0),""),"")</f>
        <v/>
      </c>
      <c r="X22" s="265" t="str">
        <f>+IFERROR(IF(COUNT(W22),ROUND(SUM(W22)/SUM(M22)*100,2),""),0)</f>
        <v/>
      </c>
      <c r="Y22" s="151">
        <f>+IFERROR(IF(COUNT(Y13:Y21),ROUND(SUMIF($F$13:Y21,"Category",Y13:Y21),0),""),"")</f>
        <v>235617</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712</v>
      </c>
    </row>
    <row r="3" hidden="1">
      <c r="AC3" s="69" t="s">
        <v>713</v>
      </c>
    </row>
    <row r="4" hidden="1">
      <c r="AC4" s="69" t="s">
        <v>714</v>
      </c>
    </row>
    <row r="5" hidden="1">
      <c r="AC5" s="69" t="s">
        <v>715</v>
      </c>
    </row>
    <row r="6" hidden="1">
      <c r="AC6" s="69" t="s">
        <v>716</v>
      </c>
    </row>
    <row r="7" ht="15.0" customHeight="1">
      <c r="AC7" s="69" t="s">
        <v>637</v>
      </c>
    </row>
    <row r="8" ht="15.0" customHeight="1"/>
    <row r="9" ht="29.25" customHeight="1">
      <c r="C9" s="72" t="s">
        <v>717</v>
      </c>
      <c r="D9" s="72" t="s">
        <v>638</v>
      </c>
      <c r="E9" s="72" t="s">
        <v>718</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719</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720</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721</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722</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723</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724</v>
      </c>
    </row>
    <row r="6">
      <c r="B6" s="351" t="s">
        <v>724</v>
      </c>
    </row>
    <row r="7">
      <c r="B7" s="351" t="s">
        <v>724</v>
      </c>
    </row>
    <row r="8">
      <c r="B8" s="351" t="s">
        <v>725</v>
      </c>
    </row>
    <row r="9">
      <c r="B9" s="351" t="s">
        <v>726</v>
      </c>
    </row>
    <row r="10">
      <c r="B10" s="351" t="s">
        <v>727</v>
      </c>
    </row>
    <row r="11">
      <c r="B11" s="351" t="s">
        <v>727</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